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60" windowHeight="7320"/>
  </bookViews>
  <sheets>
    <sheet name="Тариф 01.01.2021г." sheetId="6" r:id="rId1"/>
    <sheet name="Тариф 01.01.2021г. Деж " sheetId="7" r:id="rId2"/>
  </sheets>
  <definedNames>
    <definedName name="_xlnm._FilterDatabase" localSheetId="0" hidden="1">'Тариф 01.01.2021г.'!$A$41:$AL$89</definedName>
    <definedName name="_xlnm._FilterDatabase" localSheetId="1" hidden="1">'Тариф 01.01.2021г. Деж '!$A$41:$AL$56</definedName>
    <definedName name="_xlnm.Print_Area" localSheetId="0">'Тариф 01.01.2021г.'!$A$1:$AR$92</definedName>
    <definedName name="_xlnm.Print_Area" localSheetId="1">'Тариф 01.01.2021г. Деж '!$A$1:$AS$78</definedName>
  </definedNames>
  <calcPr calcId="162913"/>
</workbook>
</file>

<file path=xl/calcChain.xml><?xml version="1.0" encoding="utf-8"?>
<calcChain xmlns="http://schemas.openxmlformats.org/spreadsheetml/2006/main">
  <c r="X45" i="7" l="1"/>
  <c r="AR4" i="7" l="1"/>
  <c r="AR5" i="7"/>
  <c r="AR6" i="7"/>
  <c r="AR9" i="7"/>
  <c r="AR11" i="7" s="1"/>
  <c r="AR10" i="7"/>
  <c r="AO11" i="7"/>
  <c r="AP11" i="7"/>
  <c r="AQ11" i="7"/>
  <c r="AR27" i="7"/>
  <c r="AR29" i="7"/>
  <c r="AR31" i="7"/>
  <c r="I43" i="7"/>
  <c r="J43" i="7" s="1"/>
  <c r="W43" i="7"/>
  <c r="I44" i="7"/>
  <c r="J44" i="7" s="1"/>
  <c r="W44" i="7"/>
  <c r="I45" i="7"/>
  <c r="J45" i="7" s="1"/>
  <c r="W45" i="7"/>
  <c r="I46" i="7"/>
  <c r="J46" i="7" s="1"/>
  <c r="W46" i="7"/>
  <c r="I47" i="7"/>
  <c r="J47" i="7" s="1"/>
  <c r="W47" i="7"/>
  <c r="I48" i="7"/>
  <c r="J48" i="7" s="1"/>
  <c r="W48" i="7"/>
  <c r="I49" i="7"/>
  <c r="J49" i="7" s="1"/>
  <c r="W49" i="7"/>
  <c r="I50" i="7"/>
  <c r="J50" i="7" s="1"/>
  <c r="W50" i="7"/>
  <c r="I51" i="7"/>
  <c r="J51" i="7" s="1"/>
  <c r="K51" i="7" s="1"/>
  <c r="W51" i="7"/>
  <c r="I52" i="7"/>
  <c r="J52" i="7" s="1"/>
  <c r="W52" i="7"/>
  <c r="I53" i="7"/>
  <c r="J53" i="7" s="1"/>
  <c r="W53" i="7"/>
  <c r="I54" i="7"/>
  <c r="J54" i="7" s="1"/>
  <c r="W54" i="7"/>
  <c r="I55" i="7"/>
  <c r="M55" i="7"/>
  <c r="N55" i="7"/>
  <c r="O55" i="7"/>
  <c r="U55" i="7"/>
  <c r="V55" i="7"/>
  <c r="W55" i="7"/>
  <c r="Y55" i="7"/>
  <c r="AB55" i="7"/>
  <c r="AC55" i="7"/>
  <c r="AD55" i="7"/>
  <c r="AE55" i="7"/>
  <c r="AF55" i="7"/>
  <c r="AG55" i="7"/>
  <c r="AH55" i="7"/>
  <c r="AI55" i="7"/>
  <c r="AJ55" i="7"/>
  <c r="AK55" i="7"/>
  <c r="AL55" i="7"/>
  <c r="K54" i="7" l="1"/>
  <c r="L54" i="7"/>
  <c r="X54" i="7"/>
  <c r="L53" i="7"/>
  <c r="K53" i="7"/>
  <c r="K52" i="7"/>
  <c r="L52" i="7"/>
  <c r="K50" i="7"/>
  <c r="L50" i="7"/>
  <c r="L49" i="7"/>
  <c r="K49" i="7"/>
  <c r="K48" i="7"/>
  <c r="L48" i="7"/>
  <c r="L47" i="7"/>
  <c r="K47" i="7"/>
  <c r="K46" i="7"/>
  <c r="L46" i="7"/>
  <c r="K45" i="7"/>
  <c r="L45" i="7"/>
  <c r="L44" i="7"/>
  <c r="K44" i="7"/>
  <c r="K43" i="7"/>
  <c r="L43" i="7"/>
  <c r="R54" i="7"/>
  <c r="L51" i="7"/>
  <c r="K55" i="7" l="1"/>
  <c r="P54" i="7"/>
  <c r="S54" i="7" s="1"/>
  <c r="Q54" i="7"/>
  <c r="AA54" i="7"/>
  <c r="Q44" i="7"/>
  <c r="AA44" i="7"/>
  <c r="P44" i="7"/>
  <c r="R44" i="7"/>
  <c r="X44" i="7"/>
  <c r="Q47" i="7"/>
  <c r="AA47" i="7"/>
  <c r="P47" i="7"/>
  <c r="S47" i="7" s="1"/>
  <c r="R47" i="7"/>
  <c r="X47" i="7"/>
  <c r="Q49" i="7"/>
  <c r="AA49" i="7"/>
  <c r="P49" i="7"/>
  <c r="R49" i="7"/>
  <c r="X49" i="7"/>
  <c r="Q53" i="7"/>
  <c r="AA53" i="7"/>
  <c r="P53" i="7"/>
  <c r="S53" i="7" s="1"/>
  <c r="R53" i="7"/>
  <c r="X53" i="7"/>
  <c r="Q51" i="7"/>
  <c r="AA51" i="7"/>
  <c r="P51" i="7"/>
  <c r="R51" i="7"/>
  <c r="X51" i="7"/>
  <c r="P43" i="7"/>
  <c r="R43" i="7"/>
  <c r="X43" i="7"/>
  <c r="Q43" i="7"/>
  <c r="AA43" i="7"/>
  <c r="P45" i="7"/>
  <c r="AA45" i="7"/>
  <c r="Q45" i="7"/>
  <c r="P46" i="7"/>
  <c r="R46" i="7"/>
  <c r="X46" i="7"/>
  <c r="Q46" i="7"/>
  <c r="AA46" i="7"/>
  <c r="P48" i="7"/>
  <c r="S48" i="7" s="1"/>
  <c r="R48" i="7"/>
  <c r="X48" i="7"/>
  <c r="Q48" i="7"/>
  <c r="AA48" i="7"/>
  <c r="P50" i="7"/>
  <c r="R50" i="7"/>
  <c r="X50" i="7"/>
  <c r="Q50" i="7"/>
  <c r="AA50" i="7"/>
  <c r="P52" i="7"/>
  <c r="S52" i="7" s="1"/>
  <c r="R52" i="7"/>
  <c r="X52" i="7"/>
  <c r="Q52" i="7"/>
  <c r="AA52" i="7"/>
  <c r="AI88" i="6"/>
  <c r="AJ88" i="6"/>
  <c r="AE88" i="6"/>
  <c r="AF88" i="6"/>
  <c r="T54" i="7" l="1"/>
  <c r="AM54" i="7" s="1"/>
  <c r="T52" i="7"/>
  <c r="AM52" i="7" s="1"/>
  <c r="T48" i="7"/>
  <c r="AM48" i="7" s="1"/>
  <c r="AA55" i="7"/>
  <c r="X55" i="7"/>
  <c r="P55" i="7"/>
  <c r="S43" i="7"/>
  <c r="T53" i="7"/>
  <c r="AM53" i="7" s="1"/>
  <c r="T47" i="7"/>
  <c r="AM47" i="7" s="1"/>
  <c r="S50" i="7"/>
  <c r="S46" i="7"/>
  <c r="S45" i="7"/>
  <c r="Q55" i="7"/>
  <c r="R55" i="7"/>
  <c r="S51" i="7"/>
  <c r="S49" i="7"/>
  <c r="S44" i="7"/>
  <c r="AL44" i="6"/>
  <c r="AL45" i="6"/>
  <c r="AL46" i="6"/>
  <c r="AL47" i="6"/>
  <c r="AL48" i="6"/>
  <c r="AL49" i="6"/>
  <c r="AL50" i="6"/>
  <c r="AL51" i="6"/>
  <c r="AL52" i="6"/>
  <c r="AL53" i="6"/>
  <c r="AL54" i="6"/>
  <c r="AL55" i="6"/>
  <c r="AL56" i="6"/>
  <c r="AL57" i="6"/>
  <c r="AL58" i="6"/>
  <c r="AL59" i="6"/>
  <c r="AL60" i="6"/>
  <c r="AL61" i="6"/>
  <c r="AL62" i="6"/>
  <c r="AL63" i="6"/>
  <c r="AL64" i="6"/>
  <c r="AL65" i="6"/>
  <c r="AL66" i="6"/>
  <c r="AL67" i="6"/>
  <c r="AL68" i="6"/>
  <c r="AL69" i="6"/>
  <c r="AL70" i="6"/>
  <c r="AL71" i="6"/>
  <c r="AL72" i="6"/>
  <c r="AL73" i="6"/>
  <c r="AL74" i="6"/>
  <c r="AL75" i="6"/>
  <c r="AL76" i="6"/>
  <c r="AL77" i="6"/>
  <c r="AL78" i="6"/>
  <c r="AL79" i="6"/>
  <c r="AL80" i="6"/>
  <c r="AL81" i="6"/>
  <c r="AL82" i="6"/>
  <c r="AL83" i="6"/>
  <c r="AL84" i="6"/>
  <c r="AL85" i="6"/>
  <c r="AL86" i="6"/>
  <c r="AL87" i="6"/>
  <c r="AK44" i="6"/>
  <c r="AK45" i="6"/>
  <c r="AK46" i="6"/>
  <c r="AK47" i="6"/>
  <c r="AK48" i="6"/>
  <c r="AK49" i="6"/>
  <c r="AK50" i="6"/>
  <c r="AK51" i="6"/>
  <c r="AK52" i="6"/>
  <c r="AK53" i="6"/>
  <c r="AK54" i="6"/>
  <c r="AK55" i="6"/>
  <c r="AK56" i="6"/>
  <c r="AK57" i="6"/>
  <c r="AK58" i="6"/>
  <c r="AK59" i="6"/>
  <c r="AK60" i="6"/>
  <c r="AK61" i="6"/>
  <c r="AK62" i="6"/>
  <c r="AK63" i="6"/>
  <c r="AK64" i="6"/>
  <c r="AK65" i="6"/>
  <c r="AK66" i="6"/>
  <c r="AK67" i="6"/>
  <c r="AK68" i="6"/>
  <c r="AK69" i="6"/>
  <c r="AK70" i="6"/>
  <c r="AK71" i="6"/>
  <c r="AK72" i="6"/>
  <c r="AK73" i="6"/>
  <c r="AK74" i="6"/>
  <c r="AK75" i="6"/>
  <c r="AK76" i="6"/>
  <c r="AK77" i="6"/>
  <c r="AK78" i="6"/>
  <c r="AK79" i="6"/>
  <c r="AK80" i="6"/>
  <c r="AK81" i="6"/>
  <c r="AK82" i="6"/>
  <c r="AK83" i="6"/>
  <c r="AK84" i="6"/>
  <c r="AK85" i="6"/>
  <c r="AK86" i="6"/>
  <c r="AK87" i="6"/>
  <c r="AK43" i="6"/>
  <c r="AK88" i="6" s="1"/>
  <c r="AL43" i="6"/>
  <c r="T44" i="7" l="1"/>
  <c r="AM44" i="7" s="1"/>
  <c r="T51" i="7"/>
  <c r="AM51" i="7" s="1"/>
  <c r="T46" i="7"/>
  <c r="AM46" i="7" s="1"/>
  <c r="T43" i="7"/>
  <c r="AM43" i="7" s="1"/>
  <c r="S55" i="7"/>
  <c r="T49" i="7"/>
  <c r="AM49" i="7" s="1"/>
  <c r="T45" i="7"/>
  <c r="AM45" i="7" s="1"/>
  <c r="T50" i="7"/>
  <c r="AM50" i="7" s="1"/>
  <c r="AG44" i="6"/>
  <c r="AG45" i="6"/>
  <c r="AG46" i="6"/>
  <c r="AG47" i="6"/>
  <c r="AG48" i="6"/>
  <c r="AG49" i="6"/>
  <c r="AG50" i="6"/>
  <c r="AG51" i="6"/>
  <c r="AG52" i="6"/>
  <c r="AG53" i="6"/>
  <c r="AG54" i="6"/>
  <c r="AG55" i="6"/>
  <c r="AG56" i="6"/>
  <c r="AG57" i="6"/>
  <c r="AG58" i="6"/>
  <c r="AG59" i="6"/>
  <c r="AG60" i="6"/>
  <c r="AG61" i="6"/>
  <c r="AG62" i="6"/>
  <c r="AG63" i="6"/>
  <c r="AG64" i="6"/>
  <c r="AG65" i="6"/>
  <c r="AG66" i="6"/>
  <c r="AG67" i="6"/>
  <c r="AG68" i="6"/>
  <c r="AG69" i="6"/>
  <c r="AG70" i="6"/>
  <c r="AG71" i="6"/>
  <c r="AG72" i="6"/>
  <c r="AG73" i="6"/>
  <c r="AG74" i="6"/>
  <c r="AG75" i="6"/>
  <c r="AG76" i="6"/>
  <c r="AG77" i="6"/>
  <c r="AG78" i="6"/>
  <c r="AG79" i="6"/>
  <c r="AG80" i="6"/>
  <c r="AG81" i="6"/>
  <c r="AG82" i="6"/>
  <c r="AG83" i="6"/>
  <c r="AG84" i="6"/>
  <c r="AG85" i="6"/>
  <c r="AG86" i="6"/>
  <c r="AG87" i="6"/>
  <c r="AG43" i="6"/>
  <c r="AH44" i="6"/>
  <c r="AH45" i="6"/>
  <c r="AH46" i="6"/>
  <c r="AH47" i="6"/>
  <c r="AH48" i="6"/>
  <c r="AH49" i="6"/>
  <c r="AH50" i="6"/>
  <c r="AH51" i="6"/>
  <c r="AH52" i="6"/>
  <c r="AH53" i="6"/>
  <c r="AH54" i="6"/>
  <c r="AH55" i="6"/>
  <c r="AH56" i="6"/>
  <c r="AH57" i="6"/>
  <c r="AH58" i="6"/>
  <c r="AH59" i="6"/>
  <c r="AH60" i="6"/>
  <c r="AH61" i="6"/>
  <c r="AH62" i="6"/>
  <c r="AH63" i="6"/>
  <c r="AH64" i="6"/>
  <c r="AH65" i="6"/>
  <c r="AH66" i="6"/>
  <c r="AH67" i="6"/>
  <c r="AH68" i="6"/>
  <c r="AH69" i="6"/>
  <c r="AH70" i="6"/>
  <c r="AH71" i="6"/>
  <c r="AH72" i="6"/>
  <c r="AH73" i="6"/>
  <c r="AH74" i="6"/>
  <c r="AH75" i="6"/>
  <c r="AH76" i="6"/>
  <c r="AH77" i="6"/>
  <c r="AH78" i="6"/>
  <c r="AH79" i="6"/>
  <c r="AH80" i="6"/>
  <c r="AH81" i="6"/>
  <c r="AH82" i="6"/>
  <c r="AH83" i="6"/>
  <c r="AH84" i="6"/>
  <c r="AH85" i="6"/>
  <c r="AH86" i="6"/>
  <c r="AH87" i="6"/>
  <c r="AH43" i="6"/>
  <c r="Y44" i="6"/>
  <c r="Y45" i="6"/>
  <c r="Y46" i="6"/>
  <c r="Y47" i="6"/>
  <c r="Y48" i="6"/>
  <c r="Y49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AP32" i="6"/>
  <c r="AQ32" i="6"/>
  <c r="AO3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R27" i="6"/>
  <c r="AR28" i="6"/>
  <c r="AR29" i="6"/>
  <c r="AR30" i="6"/>
  <c r="AR31" i="6"/>
  <c r="AR12" i="6"/>
  <c r="AM55" i="7" l="1"/>
  <c r="T55" i="7"/>
  <c r="AR32" i="6"/>
  <c r="I82" i="6"/>
  <c r="J82" i="6" s="1"/>
  <c r="I83" i="6"/>
  <c r="J83" i="6" s="1"/>
  <c r="K83" i="6" s="1"/>
  <c r="I80" i="6"/>
  <c r="J80" i="6" s="1"/>
  <c r="K80" i="6" s="1"/>
  <c r="I85" i="6"/>
  <c r="J85" i="6" s="1"/>
  <c r="K85" i="6" s="1"/>
  <c r="K82" i="6" l="1"/>
  <c r="L82" i="6"/>
  <c r="L83" i="6"/>
  <c r="L80" i="6"/>
  <c r="L85" i="6"/>
  <c r="Z85" i="6" l="1"/>
  <c r="AC85" i="6"/>
  <c r="Z83" i="6"/>
  <c r="AC83" i="6"/>
  <c r="Z80" i="6"/>
  <c r="AC80" i="6"/>
  <c r="Z82" i="6"/>
  <c r="AC82" i="6"/>
  <c r="Q82" i="6"/>
  <c r="U82" i="6" s="1"/>
  <c r="AR82" i="6" s="1"/>
  <c r="R82" i="6"/>
  <c r="Q83" i="6"/>
  <c r="U83" i="6" s="1"/>
  <c r="AR83" i="6" s="1"/>
  <c r="R83" i="6"/>
  <c r="Q80" i="6"/>
  <c r="S80" i="6"/>
  <c r="R80" i="6"/>
  <c r="Q85" i="6"/>
  <c r="T85" i="6"/>
  <c r="U80" i="6" l="1"/>
  <c r="AR80" i="6" s="1"/>
  <c r="U85" i="6"/>
  <c r="AR85" i="6" s="1"/>
  <c r="I86" i="6"/>
  <c r="J86" i="6" s="1"/>
  <c r="K86" i="6" s="1"/>
  <c r="L86" i="6" l="1"/>
  <c r="M88" i="6"/>
  <c r="N88" i="6"/>
  <c r="O88" i="6"/>
  <c r="P88" i="6"/>
  <c r="T86" i="6" l="1"/>
  <c r="Z86" i="6"/>
  <c r="AC86" i="6"/>
  <c r="Q86" i="6"/>
  <c r="U86" i="6" s="1"/>
  <c r="AR86" i="6" s="1"/>
  <c r="S86" i="6"/>
  <c r="I81" i="6"/>
  <c r="J81" i="6" s="1"/>
  <c r="K81" i="6" s="1"/>
  <c r="I84" i="6"/>
  <c r="I79" i="6"/>
  <c r="J79" i="6" s="1"/>
  <c r="I78" i="6"/>
  <c r="J78" i="6" s="1"/>
  <c r="K78" i="6" s="1"/>
  <c r="I77" i="6"/>
  <c r="L81" i="6" l="1"/>
  <c r="K79" i="6"/>
  <c r="L79" i="6"/>
  <c r="J84" i="6"/>
  <c r="L84" i="6" s="1"/>
  <c r="L78" i="6"/>
  <c r="J77" i="6"/>
  <c r="L77" i="6" s="1"/>
  <c r="I43" i="6"/>
  <c r="J43" i="6" s="1"/>
  <c r="I44" i="6"/>
  <c r="J44" i="6" s="1"/>
  <c r="I45" i="6"/>
  <c r="J45" i="6" s="1"/>
  <c r="I46" i="6"/>
  <c r="J46" i="6" s="1"/>
  <c r="I47" i="6"/>
  <c r="I48" i="6"/>
  <c r="J48" i="6" s="1"/>
  <c r="I49" i="6"/>
  <c r="J49" i="6" s="1"/>
  <c r="I50" i="6"/>
  <c r="J50" i="6" s="1"/>
  <c r="I51" i="6"/>
  <c r="J51" i="6" s="1"/>
  <c r="I52" i="6"/>
  <c r="I53" i="6"/>
  <c r="J53" i="6" s="1"/>
  <c r="I54" i="6"/>
  <c r="I55" i="6"/>
  <c r="I56" i="6"/>
  <c r="J56" i="6" s="1"/>
  <c r="I57" i="6"/>
  <c r="J57" i="6" s="1"/>
  <c r="I58" i="6"/>
  <c r="J58" i="6" s="1"/>
  <c r="I59" i="6"/>
  <c r="J59" i="6" s="1"/>
  <c r="I60" i="6"/>
  <c r="I61" i="6"/>
  <c r="I62" i="6"/>
  <c r="I63" i="6"/>
  <c r="I64" i="6"/>
  <c r="J64" i="6" s="1"/>
  <c r="I65" i="6"/>
  <c r="J65" i="6" s="1"/>
  <c r="I66" i="6"/>
  <c r="J66" i="6" s="1"/>
  <c r="I67" i="6"/>
  <c r="I68" i="6"/>
  <c r="I69" i="6"/>
  <c r="I70" i="6"/>
  <c r="J70" i="6" s="1"/>
  <c r="I71" i="6"/>
  <c r="I72" i="6"/>
  <c r="J72" i="6" s="1"/>
  <c r="I73" i="6"/>
  <c r="J73" i="6" s="1"/>
  <c r="I74" i="6"/>
  <c r="J74" i="6" s="1"/>
  <c r="I75" i="6"/>
  <c r="I76" i="6"/>
  <c r="I87" i="6"/>
  <c r="AQ11" i="6"/>
  <c r="AP11" i="6"/>
  <c r="AO11" i="6"/>
  <c r="AR10" i="6"/>
  <c r="AR9" i="6"/>
  <c r="AR5" i="6"/>
  <c r="AR4" i="6"/>
  <c r="AQ88" i="6"/>
  <c r="AN88" i="6"/>
  <c r="Y43" i="6"/>
  <c r="X72" i="6"/>
  <c r="X73" i="6"/>
  <c r="I88" i="6"/>
  <c r="J47" i="6"/>
  <c r="X47" i="6"/>
  <c r="X49" i="6"/>
  <c r="X69" i="6"/>
  <c r="W88" i="6"/>
  <c r="AD88" i="6"/>
  <c r="AM88" i="6"/>
  <c r="AO88" i="6"/>
  <c r="AP88" i="6"/>
  <c r="Z78" i="6" l="1"/>
  <c r="AC78" i="6"/>
  <c r="Z79" i="6"/>
  <c r="AC79" i="6"/>
  <c r="Z81" i="6"/>
  <c r="AC81" i="6"/>
  <c r="Q77" i="6"/>
  <c r="AC77" i="6"/>
  <c r="Z84" i="6"/>
  <c r="AC84" i="6"/>
  <c r="AL88" i="6"/>
  <c r="T79" i="6"/>
  <c r="S79" i="6"/>
  <c r="R79" i="6"/>
  <c r="Q79" i="6"/>
  <c r="U79" i="6" s="1"/>
  <c r="AR79" i="6" s="1"/>
  <c r="T81" i="6"/>
  <c r="S81" i="6"/>
  <c r="R81" i="6"/>
  <c r="Q81" i="6"/>
  <c r="U81" i="6" s="1"/>
  <c r="AR81" i="6" s="1"/>
  <c r="S78" i="6"/>
  <c r="Q78" i="6"/>
  <c r="Q84" i="6"/>
  <c r="T84" i="6"/>
  <c r="X88" i="6"/>
  <c r="AG88" i="6"/>
  <c r="K84" i="6"/>
  <c r="S84" i="6"/>
  <c r="R84" i="6"/>
  <c r="R78" i="6"/>
  <c r="T78" i="6"/>
  <c r="K77" i="6"/>
  <c r="S77" i="6"/>
  <c r="Z77" i="6"/>
  <c r="T77" i="6"/>
  <c r="R77" i="6"/>
  <c r="AH88" i="6"/>
  <c r="Y88" i="6"/>
  <c r="L72" i="6"/>
  <c r="L70" i="6"/>
  <c r="L64" i="6"/>
  <c r="L56" i="6"/>
  <c r="L48" i="6"/>
  <c r="L43" i="6"/>
  <c r="L66" i="6"/>
  <c r="AC66" i="6" s="1"/>
  <c r="K65" i="6"/>
  <c r="K59" i="6"/>
  <c r="L58" i="6"/>
  <c r="K57" i="6"/>
  <c r="K51" i="6"/>
  <c r="L50" i="6"/>
  <c r="K49" i="6"/>
  <c r="L47" i="6"/>
  <c r="AC47" i="6" s="1"/>
  <c r="L46" i="6"/>
  <c r="AC46" i="6" s="1"/>
  <c r="L45" i="6"/>
  <c r="L44" i="6"/>
  <c r="L74" i="6"/>
  <c r="L73" i="6"/>
  <c r="AC73" i="6" s="1"/>
  <c r="S50" i="6"/>
  <c r="K53" i="6"/>
  <c r="J71" i="6"/>
  <c r="K71" i="6" s="1"/>
  <c r="J69" i="6"/>
  <c r="L69" i="6" s="1"/>
  <c r="J68" i="6"/>
  <c r="L68" i="6" s="1"/>
  <c r="J67" i="6"/>
  <c r="K67" i="6" s="1"/>
  <c r="J63" i="6"/>
  <c r="K63" i="6" s="1"/>
  <c r="J62" i="6"/>
  <c r="K62" i="6" s="1"/>
  <c r="J61" i="6"/>
  <c r="L61" i="6" s="1"/>
  <c r="J60" i="6"/>
  <c r="L60" i="6" s="1"/>
  <c r="J55" i="6"/>
  <c r="K55" i="6" s="1"/>
  <c r="J54" i="6"/>
  <c r="K54" i="6" s="1"/>
  <c r="J52" i="6"/>
  <c r="L52" i="6" s="1"/>
  <c r="J87" i="6"/>
  <c r="K87" i="6" s="1"/>
  <c r="J76" i="6"/>
  <c r="L76" i="6" s="1"/>
  <c r="K74" i="6"/>
  <c r="K72" i="6"/>
  <c r="K70" i="6"/>
  <c r="K66" i="6"/>
  <c r="K64" i="6"/>
  <c r="K58" i="6"/>
  <c r="K56" i="6"/>
  <c r="K52" i="6"/>
  <c r="K50" i="6"/>
  <c r="K48" i="6"/>
  <c r="K46" i="6"/>
  <c r="K44" i="6"/>
  <c r="L65" i="6"/>
  <c r="L59" i="6"/>
  <c r="L57" i="6"/>
  <c r="L55" i="6"/>
  <c r="L53" i="6"/>
  <c r="L51" i="6"/>
  <c r="L49" i="6"/>
  <c r="AR11" i="6"/>
  <c r="J75" i="6"/>
  <c r="L75" i="6" s="1"/>
  <c r="K43" i="6"/>
  <c r="K73" i="6"/>
  <c r="K47" i="6"/>
  <c r="K45" i="6"/>
  <c r="U78" i="6" l="1"/>
  <c r="AR78" i="6" s="1"/>
  <c r="U77" i="6"/>
  <c r="U84" i="6"/>
  <c r="Q51" i="6"/>
  <c r="AC51" i="6"/>
  <c r="Q59" i="6"/>
  <c r="AC59" i="6"/>
  <c r="Q76" i="6"/>
  <c r="AC76" i="6"/>
  <c r="Q75" i="6"/>
  <c r="AC75" i="6"/>
  <c r="Q49" i="6"/>
  <c r="AC49" i="6"/>
  <c r="Q53" i="6"/>
  <c r="AC53" i="6"/>
  <c r="Q57" i="6"/>
  <c r="AC57" i="6"/>
  <c r="Q65" i="6"/>
  <c r="AC65" i="6"/>
  <c r="Q60" i="6"/>
  <c r="AC60" i="6"/>
  <c r="Q69" i="6"/>
  <c r="AC69" i="6"/>
  <c r="Q44" i="6"/>
  <c r="AC44" i="6"/>
  <c r="Q58" i="6"/>
  <c r="AC58" i="6"/>
  <c r="Q43" i="6"/>
  <c r="AC43" i="6"/>
  <c r="Q56" i="6"/>
  <c r="AC56" i="6"/>
  <c r="Q70" i="6"/>
  <c r="AC70" i="6"/>
  <c r="Q55" i="6"/>
  <c r="AC55" i="6"/>
  <c r="Q52" i="6"/>
  <c r="AC52" i="6"/>
  <c r="Q61" i="6"/>
  <c r="AC61" i="6"/>
  <c r="Q68" i="6"/>
  <c r="AC68" i="6"/>
  <c r="Q74" i="6"/>
  <c r="AC74" i="6"/>
  <c r="Q45" i="6"/>
  <c r="AC45" i="6"/>
  <c r="Q50" i="6"/>
  <c r="AC50" i="6"/>
  <c r="Q48" i="6"/>
  <c r="AC48" i="6"/>
  <c r="Q64" i="6"/>
  <c r="AC64" i="6"/>
  <c r="Q72" i="6"/>
  <c r="AC72" i="6"/>
  <c r="Q47" i="6"/>
  <c r="S66" i="6"/>
  <c r="Q66" i="6"/>
  <c r="T73" i="6"/>
  <c r="Q73" i="6"/>
  <c r="S46" i="6"/>
  <c r="Q46" i="6"/>
  <c r="Z46" i="6"/>
  <c r="T46" i="6"/>
  <c r="R73" i="6"/>
  <c r="K68" i="6"/>
  <c r="K60" i="6"/>
  <c r="K69" i="6"/>
  <c r="K76" i="6"/>
  <c r="R46" i="6"/>
  <c r="Z47" i="6"/>
  <c r="R66" i="6"/>
  <c r="Z66" i="6"/>
  <c r="L63" i="6"/>
  <c r="K61" i="6"/>
  <c r="L71" i="6"/>
  <c r="AC71" i="6" s="1"/>
  <c r="Z74" i="6"/>
  <c r="R74" i="6"/>
  <c r="S74" i="6"/>
  <c r="T74" i="6"/>
  <c r="R45" i="6"/>
  <c r="Z45" i="6"/>
  <c r="S45" i="6"/>
  <c r="T45" i="6"/>
  <c r="T47" i="6"/>
  <c r="S47" i="6"/>
  <c r="Z50" i="6"/>
  <c r="T48" i="6"/>
  <c r="R48" i="6"/>
  <c r="Z48" i="6"/>
  <c r="S48" i="6"/>
  <c r="Z64" i="6"/>
  <c r="S64" i="6"/>
  <c r="R64" i="6"/>
  <c r="T64" i="6"/>
  <c r="S72" i="6"/>
  <c r="T72" i="6"/>
  <c r="Z72" i="6"/>
  <c r="R72" i="6"/>
  <c r="R47" i="6"/>
  <c r="T66" i="6"/>
  <c r="R50" i="6"/>
  <c r="Z73" i="6"/>
  <c r="S73" i="6"/>
  <c r="S44" i="6"/>
  <c r="R44" i="6"/>
  <c r="T44" i="6"/>
  <c r="Z44" i="6"/>
  <c r="T58" i="6"/>
  <c r="S58" i="6"/>
  <c r="Z58" i="6"/>
  <c r="R58" i="6"/>
  <c r="Z43" i="6"/>
  <c r="S43" i="6"/>
  <c r="T43" i="6"/>
  <c r="R43" i="6"/>
  <c r="T56" i="6"/>
  <c r="S56" i="6"/>
  <c r="R56" i="6"/>
  <c r="Z56" i="6"/>
  <c r="T70" i="6"/>
  <c r="S70" i="6"/>
  <c r="R70" i="6"/>
  <c r="Z70" i="6"/>
  <c r="T52" i="6"/>
  <c r="S52" i="6"/>
  <c r="R52" i="6"/>
  <c r="Z52" i="6"/>
  <c r="S68" i="6"/>
  <c r="R68" i="6"/>
  <c r="T68" i="6"/>
  <c r="Z68" i="6"/>
  <c r="Z75" i="6"/>
  <c r="T75" i="6"/>
  <c r="S75" i="6"/>
  <c r="R75" i="6"/>
  <c r="S76" i="6"/>
  <c r="R76" i="6"/>
  <c r="Z76" i="6"/>
  <c r="T76" i="6"/>
  <c r="R60" i="6"/>
  <c r="Z60" i="6"/>
  <c r="S60" i="6"/>
  <c r="T60" i="6"/>
  <c r="T69" i="6"/>
  <c r="R69" i="6"/>
  <c r="S69" i="6"/>
  <c r="Z69" i="6"/>
  <c r="Z49" i="6"/>
  <c r="R49" i="6"/>
  <c r="T49" i="6"/>
  <c r="S49" i="6"/>
  <c r="Z57" i="6"/>
  <c r="R57" i="6"/>
  <c r="S57" i="6"/>
  <c r="T57" i="6"/>
  <c r="T65" i="6"/>
  <c r="S65" i="6"/>
  <c r="Z65" i="6"/>
  <c r="R65" i="6"/>
  <c r="L87" i="6"/>
  <c r="AC87" i="6" s="1"/>
  <c r="L54" i="6"/>
  <c r="L62" i="6"/>
  <c r="K75" i="6"/>
  <c r="S51" i="6"/>
  <c r="Z51" i="6"/>
  <c r="R51" i="6"/>
  <c r="T51" i="6"/>
  <c r="Z55" i="6"/>
  <c r="S55" i="6"/>
  <c r="R55" i="6"/>
  <c r="T55" i="6"/>
  <c r="T59" i="6"/>
  <c r="Z59" i="6"/>
  <c r="R59" i="6"/>
  <c r="S59" i="6"/>
  <c r="L67" i="6"/>
  <c r="Z53" i="6"/>
  <c r="R53" i="6"/>
  <c r="T53" i="6"/>
  <c r="S53" i="6"/>
  <c r="T61" i="6"/>
  <c r="S61" i="6"/>
  <c r="Z61" i="6"/>
  <c r="R61" i="6"/>
  <c r="U46" i="6" l="1"/>
  <c r="U73" i="6"/>
  <c r="U66" i="6"/>
  <c r="U47" i="6"/>
  <c r="U72" i="6"/>
  <c r="U64" i="6"/>
  <c r="U48" i="6"/>
  <c r="U50" i="6"/>
  <c r="V50" i="6" s="1"/>
  <c r="AR50" i="6" s="1"/>
  <c r="U45" i="6"/>
  <c r="V45" i="6" s="1"/>
  <c r="AR45" i="6" s="1"/>
  <c r="U74" i="6"/>
  <c r="U68" i="6"/>
  <c r="U61" i="6"/>
  <c r="U52" i="6"/>
  <c r="U55" i="6"/>
  <c r="U70" i="6"/>
  <c r="U56" i="6"/>
  <c r="U58" i="6"/>
  <c r="V58" i="6" s="1"/>
  <c r="AR58" i="6" s="1"/>
  <c r="U44" i="6"/>
  <c r="U69" i="6"/>
  <c r="V69" i="6" s="1"/>
  <c r="U60" i="6"/>
  <c r="U65" i="6"/>
  <c r="U57" i="6"/>
  <c r="U53" i="6"/>
  <c r="U49" i="6"/>
  <c r="U75" i="6"/>
  <c r="U76" i="6"/>
  <c r="U59" i="6"/>
  <c r="U51" i="6"/>
  <c r="Q67" i="6"/>
  <c r="AC67" i="6"/>
  <c r="Q62" i="6"/>
  <c r="AC62" i="6"/>
  <c r="Q54" i="6"/>
  <c r="AC54" i="6"/>
  <c r="Z63" i="6"/>
  <c r="AC63" i="6"/>
  <c r="U43" i="6"/>
  <c r="V43" i="6" s="1"/>
  <c r="AR43" i="6" s="1"/>
  <c r="V48" i="6"/>
  <c r="AR48" i="6" s="1"/>
  <c r="V46" i="6"/>
  <c r="V61" i="6"/>
  <c r="AR61" i="6" s="1"/>
  <c r="V59" i="6"/>
  <c r="AR59" i="6" s="1"/>
  <c r="V52" i="6"/>
  <c r="AR52" i="6" s="1"/>
  <c r="V64" i="6"/>
  <c r="AR64" i="6" s="1"/>
  <c r="V66" i="6"/>
  <c r="AR66" i="6" s="1"/>
  <c r="Q87" i="6"/>
  <c r="T87" i="6"/>
  <c r="S87" i="6"/>
  <c r="T71" i="6"/>
  <c r="Q71" i="6"/>
  <c r="T63" i="6"/>
  <c r="Q63" i="6"/>
  <c r="V73" i="6"/>
  <c r="AR73" i="6" s="1"/>
  <c r="V47" i="6"/>
  <c r="AR47" i="6" s="1"/>
  <c r="R63" i="6"/>
  <c r="Z71" i="6"/>
  <c r="R71" i="6"/>
  <c r="V84" i="6"/>
  <c r="AR84" i="6" s="1"/>
  <c r="S63" i="6"/>
  <c r="S71" i="6"/>
  <c r="V77" i="6"/>
  <c r="AR77" i="6" s="1"/>
  <c r="V56" i="6"/>
  <c r="K88" i="6"/>
  <c r="R67" i="6"/>
  <c r="S67" i="6"/>
  <c r="Z67" i="6"/>
  <c r="T67" i="6"/>
  <c r="Z62" i="6"/>
  <c r="S62" i="6"/>
  <c r="T62" i="6"/>
  <c r="R62" i="6"/>
  <c r="Z87" i="6"/>
  <c r="R87" i="6"/>
  <c r="T54" i="6"/>
  <c r="Z54" i="6"/>
  <c r="R54" i="6"/>
  <c r="S54" i="6"/>
  <c r="V65" i="6"/>
  <c r="AR65" i="6" s="1"/>
  <c r="U54" i="6" l="1"/>
  <c r="U62" i="6"/>
  <c r="U67" i="6"/>
  <c r="U63" i="6"/>
  <c r="U71" i="6"/>
  <c r="U87" i="6"/>
  <c r="V71" i="6"/>
  <c r="Q88" i="6"/>
  <c r="V63" i="6"/>
  <c r="AR56" i="6"/>
  <c r="S88" i="6"/>
  <c r="AR69" i="6"/>
  <c r="AC88" i="6"/>
  <c r="T88" i="6"/>
  <c r="Z88" i="6"/>
  <c r="V44" i="6"/>
  <c r="AR44" i="6" s="1"/>
  <c r="V74" i="6"/>
  <c r="AR74" i="6" s="1"/>
  <c r="V72" i="6"/>
  <c r="AR72" i="6" s="1"/>
  <c r="V70" i="6"/>
  <c r="AR70" i="6" s="1"/>
  <c r="V68" i="6"/>
  <c r="AR68" i="6" s="1"/>
  <c r="AR46" i="6"/>
  <c r="V75" i="6"/>
  <c r="AR75" i="6" s="1"/>
  <c r="V57" i="6"/>
  <c r="AR57" i="6" s="1"/>
  <c r="R88" i="6"/>
  <c r="V55" i="6"/>
  <c r="AR55" i="6" s="1"/>
  <c r="V53" i="6"/>
  <c r="AR53" i="6" s="1"/>
  <c r="V76" i="6"/>
  <c r="AR76" i="6" s="1"/>
  <c r="V60" i="6"/>
  <c r="AR60" i="6" s="1"/>
  <c r="V51" i="6"/>
  <c r="AR51" i="6" s="1"/>
  <c r="V49" i="6"/>
  <c r="AR63" i="6" l="1"/>
  <c r="AR71" i="6"/>
  <c r="AR49" i="6"/>
  <c r="V62" i="6"/>
  <c r="AR62" i="6" s="1"/>
  <c r="V54" i="6"/>
  <c r="AR54" i="6" s="1"/>
  <c r="V67" i="6"/>
  <c r="AR67" i="6" s="1"/>
  <c r="V87" i="6"/>
  <c r="AR87" i="6" s="1"/>
  <c r="U88" i="6"/>
  <c r="V88" i="6" l="1"/>
  <c r="AR88" i="6"/>
</calcChain>
</file>

<file path=xl/sharedStrings.xml><?xml version="1.0" encoding="utf-8"?>
<sst xmlns="http://schemas.openxmlformats.org/spreadsheetml/2006/main" count="549" uniqueCount="220">
  <si>
    <t>1-4</t>
  </si>
  <si>
    <t>5-9</t>
  </si>
  <si>
    <t>10-11</t>
  </si>
  <si>
    <t>№  п/п</t>
  </si>
  <si>
    <t>Ф.И.О</t>
  </si>
  <si>
    <t>Категория</t>
  </si>
  <si>
    <t>Коэффициент</t>
  </si>
  <si>
    <t>Число часов в неделю</t>
  </si>
  <si>
    <t>Дополнительная оплата</t>
  </si>
  <si>
    <t>ИТОГО:</t>
  </si>
  <si>
    <t>Должностной оклад (17697* коэф)</t>
  </si>
  <si>
    <t>Директор школы</t>
  </si>
  <si>
    <t>высшее</t>
  </si>
  <si>
    <t>1-4 классы</t>
  </si>
  <si>
    <t>5-9 классы</t>
  </si>
  <si>
    <t>10-11 классы</t>
  </si>
  <si>
    <t>Педагогический стаж</t>
  </si>
  <si>
    <t>Всего заработная плата в месяц</t>
  </si>
  <si>
    <t>Заработная плата в месяц</t>
  </si>
  <si>
    <t>Занимаемая должность преподаваемого  предмета</t>
  </si>
  <si>
    <t xml:space="preserve">Образование </t>
  </si>
  <si>
    <t>заведующий мастерской</t>
  </si>
  <si>
    <t>заведующий кабинетом</t>
  </si>
  <si>
    <t>математика</t>
  </si>
  <si>
    <t>русский язык и литература</t>
  </si>
  <si>
    <t>физкультура</t>
  </si>
  <si>
    <t>первая</t>
  </si>
  <si>
    <t>вторая</t>
  </si>
  <si>
    <t>без категории</t>
  </si>
  <si>
    <t>начальные классы</t>
  </si>
  <si>
    <t>технология</t>
  </si>
  <si>
    <t>казахский язык и литература</t>
  </si>
  <si>
    <t>категория</t>
  </si>
  <si>
    <t>В2-1</t>
  </si>
  <si>
    <t>В2-2</t>
  </si>
  <si>
    <t>В2-3</t>
  </si>
  <si>
    <t>В2-4</t>
  </si>
  <si>
    <t>английский язык</t>
  </si>
  <si>
    <t>информатика</t>
  </si>
  <si>
    <t>география</t>
  </si>
  <si>
    <t>НВП</t>
  </si>
  <si>
    <t xml:space="preserve">Заработная плата </t>
  </si>
  <si>
    <t>В4-4</t>
  </si>
  <si>
    <t>Доплаты за ОСО</t>
  </si>
  <si>
    <t>Доплаты за квалтест</t>
  </si>
  <si>
    <t>Доплаты полиязычие</t>
  </si>
  <si>
    <t>количество часов ОСО</t>
  </si>
  <si>
    <t>сумма доплаты ОСО</t>
  </si>
  <si>
    <t>%</t>
  </si>
  <si>
    <t>сумма доплаты квалтест</t>
  </si>
  <si>
    <t>Доплаты за обучение на дому</t>
  </si>
  <si>
    <t>количество часов инклюзив</t>
  </si>
  <si>
    <t>сумма доплаты инклюзив</t>
  </si>
  <si>
    <t>В4-3</t>
  </si>
  <si>
    <t>самопознание</t>
  </si>
  <si>
    <t>педагог-модератор</t>
  </si>
  <si>
    <t>педагог-исследователь</t>
  </si>
  <si>
    <t>педагог-эксперт</t>
  </si>
  <si>
    <t xml:space="preserve"> педагог-модератор</t>
  </si>
  <si>
    <t xml:space="preserve"> педагог-исследователь</t>
  </si>
  <si>
    <t>25% сельские</t>
  </si>
  <si>
    <t xml:space="preserve">Общее количество часов </t>
  </si>
  <si>
    <t>классное  руководство          50%               60%</t>
  </si>
  <si>
    <t>за степень магистра</t>
  </si>
  <si>
    <t>за наставничество</t>
  </si>
  <si>
    <t>НА 01.01.2020-2021 УЧЕБНЫЙ ГОД</t>
  </si>
  <si>
    <t>50 % увеличения ДО</t>
  </si>
  <si>
    <t>Новый Должностной оклад  50%</t>
  </si>
  <si>
    <t xml:space="preserve">Главный экономист                                              </t>
  </si>
  <si>
    <t>СОГЛАСОВАНО</t>
  </si>
  <si>
    <t xml:space="preserve">    УТВЕРЖДАЮ</t>
  </si>
  <si>
    <t>№ п/п</t>
  </si>
  <si>
    <t>Показатели на начало учебного года</t>
  </si>
  <si>
    <t>0</t>
  </si>
  <si>
    <t>ВСЕГО</t>
  </si>
  <si>
    <t>Фонд заработной платы</t>
  </si>
  <si>
    <t>_______</t>
  </si>
  <si>
    <t>Число классов на 1 сентября</t>
  </si>
  <si>
    <t>_______тенге</t>
  </si>
  <si>
    <t>Число кл-комлектов на 1 сентября</t>
  </si>
  <si>
    <t>Руководитель ГУ "Управления образования Акмолинской области"</t>
  </si>
  <si>
    <t>Число учащихся на 1 сентября</t>
  </si>
  <si>
    <t>Общее число препод. работы в неделю по тарификации в т.ч.</t>
  </si>
  <si>
    <r>
      <t>______________________</t>
    </r>
    <r>
      <rPr>
        <b/>
        <sz val="24"/>
        <rFont val="Times New Roman"/>
        <family val="1"/>
        <charset val="204"/>
      </rPr>
      <t>_Жусупов Б.А.</t>
    </r>
  </si>
  <si>
    <t>_______________________</t>
  </si>
  <si>
    <t>оплачено из бюджета</t>
  </si>
  <si>
    <t>а)</t>
  </si>
  <si>
    <t>число часов по уч. плану</t>
  </si>
  <si>
    <t>б)</t>
  </si>
  <si>
    <t>число дополнительных часов</t>
  </si>
  <si>
    <t>казахский  язык</t>
  </si>
  <si>
    <t>казахская  литература</t>
  </si>
  <si>
    <t xml:space="preserve">Т А Р И Ф И К А Ц И О Н Н Ы Й     С П И С О К </t>
  </si>
  <si>
    <t>хореография</t>
  </si>
  <si>
    <t>учителей и других работников</t>
  </si>
  <si>
    <t>инфоматика</t>
  </si>
  <si>
    <t>иностранный  язык</t>
  </si>
  <si>
    <t>трудовое  обучнние</t>
  </si>
  <si>
    <t xml:space="preserve">Адрес школы:   </t>
  </si>
  <si>
    <t>русский яз и литература</t>
  </si>
  <si>
    <t>физическая культура</t>
  </si>
  <si>
    <t>основы экономических  знаний</t>
  </si>
  <si>
    <t>профиль</t>
  </si>
  <si>
    <t>прикл.курсы</t>
  </si>
  <si>
    <t xml:space="preserve">обучение  на  дому  </t>
  </si>
  <si>
    <t>спец.группа         самопознание</t>
  </si>
  <si>
    <t>основы  малого  бизнеса</t>
  </si>
  <si>
    <t>прочие, кружки</t>
  </si>
  <si>
    <t>спорт</t>
  </si>
  <si>
    <t>туризм</t>
  </si>
  <si>
    <t>Арыкпаева Гулзира Бастановна</t>
  </si>
  <si>
    <t>30л4м</t>
  </si>
  <si>
    <t>Ермолина Татьяна Евгеньевна</t>
  </si>
  <si>
    <t>26л4м</t>
  </si>
  <si>
    <t>Турлашева Гулсан Ермековна</t>
  </si>
  <si>
    <t>высшая</t>
  </si>
  <si>
    <t>35л4м</t>
  </si>
  <si>
    <t xml:space="preserve">Игиликова Гулбану Ергазыевна </t>
  </si>
  <si>
    <t>физика</t>
  </si>
  <si>
    <t>31г4м</t>
  </si>
  <si>
    <t>Тыштыбаева Гульнар Бейсеновна</t>
  </si>
  <si>
    <t>русская литература</t>
  </si>
  <si>
    <t>Кравец Марина Петровна</t>
  </si>
  <si>
    <t>Лапоть Инна Николаевна</t>
  </si>
  <si>
    <t>34г4м</t>
  </si>
  <si>
    <t>Кравец Анатолий Николаевич</t>
  </si>
  <si>
    <t>13л4м</t>
  </si>
  <si>
    <t>Ковганюк Любовь Петровна</t>
  </si>
  <si>
    <t>биология</t>
  </si>
  <si>
    <t>15л4м</t>
  </si>
  <si>
    <t>Штумпф Виктор Николаевич</t>
  </si>
  <si>
    <t>11л4м</t>
  </si>
  <si>
    <t>Маханов Руслан Жалгаспаевич</t>
  </si>
  <si>
    <t>Агыбаева Айжан Сарбасовна</t>
  </si>
  <si>
    <t>7л4м</t>
  </si>
  <si>
    <t>Раменский Дмитрий Николаевич</t>
  </si>
  <si>
    <t>История,ЧОП</t>
  </si>
  <si>
    <t>8л 10м</t>
  </si>
  <si>
    <t>Биманова Динара Жаксыбековна</t>
  </si>
  <si>
    <t>естествознание</t>
  </si>
  <si>
    <t>Сьезхан Анаргул</t>
  </si>
  <si>
    <t>14л 2м</t>
  </si>
  <si>
    <t>химия</t>
  </si>
  <si>
    <t>Бортников Алексей Валерьевич</t>
  </si>
  <si>
    <t>8л4м</t>
  </si>
  <si>
    <t>Богатырева Надежда Анатольевна</t>
  </si>
  <si>
    <t>Абилтаева Акмоншак Абдыгаликовна</t>
  </si>
  <si>
    <t>химия, биология</t>
  </si>
  <si>
    <t xml:space="preserve">педагог-модератор </t>
  </si>
  <si>
    <t>сред.спец</t>
  </si>
  <si>
    <t>Бычихина Ольга Юрьевна</t>
  </si>
  <si>
    <t>5л4м</t>
  </si>
  <si>
    <t>Макухина Марина Анатольевна</t>
  </si>
  <si>
    <t xml:space="preserve"> без категории</t>
  </si>
  <si>
    <t>17л4м</t>
  </si>
  <si>
    <t>Омашева Айгерим Сериковна</t>
  </si>
  <si>
    <t>4г4м</t>
  </si>
  <si>
    <t>Байбусенова Кульзада Наймановна</t>
  </si>
  <si>
    <t>Казбекова Анар Шарипкалиевна</t>
  </si>
  <si>
    <t xml:space="preserve">история, чоп Религиоведение </t>
  </si>
  <si>
    <t>2г4м</t>
  </si>
  <si>
    <t>Левина Галина Николаевна</t>
  </si>
  <si>
    <t>25л4м</t>
  </si>
  <si>
    <t>Конюшкина Галина Владим.</t>
  </si>
  <si>
    <t>музыка</t>
  </si>
  <si>
    <t>3г.4м</t>
  </si>
  <si>
    <t>Рахтаева Айзада Ерлановна</t>
  </si>
  <si>
    <t>В4-2</t>
  </si>
  <si>
    <t>9л4м</t>
  </si>
  <si>
    <t>Бурячковская Любовь Николаевна</t>
  </si>
  <si>
    <t>Дейнеко Лидия Васильевна</t>
  </si>
  <si>
    <t xml:space="preserve">история,религиоведение </t>
  </si>
  <si>
    <t>46л4м</t>
  </si>
  <si>
    <t>Хакимов Амир Ергалиевич</t>
  </si>
  <si>
    <t>Калдыбайкызы Балсае</t>
  </si>
  <si>
    <t>до года</t>
  </si>
  <si>
    <t>Токмагамбетова Ботагуль Кыдырбаевна</t>
  </si>
  <si>
    <t>Шаповалова Ольга Валентиновна</t>
  </si>
  <si>
    <t>сред спец</t>
  </si>
  <si>
    <t>1г4м</t>
  </si>
  <si>
    <t>технология (вакансия)</t>
  </si>
  <si>
    <t>Китайбекова Айгерим Айтановна</t>
  </si>
  <si>
    <t>английский язык (вакансия)</t>
  </si>
  <si>
    <t>Тыштыбаева Г.Б.</t>
  </si>
  <si>
    <t>кол-во детей:168</t>
  </si>
  <si>
    <t>кол-во класс комплектов:16</t>
  </si>
  <si>
    <t xml:space="preserve"> </t>
  </si>
  <si>
    <t>Руководитель     ГУ «Отдел образования по Аршалынскому району управления образования Акмолинской области ________________»</t>
  </si>
  <si>
    <r>
      <t>Штат в кол-ве 37</t>
    </r>
    <r>
      <rPr>
        <b/>
        <u/>
        <sz val="24"/>
        <rFont val="Times New Roman"/>
        <family val="1"/>
        <charset val="204"/>
      </rPr>
      <t>_</t>
    </r>
    <r>
      <rPr>
        <sz val="24"/>
        <rFont val="Times New Roman"/>
        <family val="1"/>
        <charset val="204"/>
      </rPr>
      <t xml:space="preserve"> шт.единиц</t>
    </r>
  </si>
  <si>
    <t>Акмолинская область , Аршалынский район ст.Анар ул.Астана 36</t>
  </si>
  <si>
    <t>Директор КГУ" Общеобразовательная школа станции Анар отдела образования по Аршалынскому району управления образования Акмолинской области"</t>
  </si>
  <si>
    <t>Прочие надбавки IT</t>
  </si>
  <si>
    <t>предшкола</t>
  </si>
  <si>
    <t>27л4м</t>
  </si>
  <si>
    <t xml:space="preserve">Макухина Марина Анатольевна </t>
  </si>
  <si>
    <t>(вакансия)</t>
  </si>
  <si>
    <t>Шектибаева Айжан Алкуатовна</t>
  </si>
  <si>
    <t>3г4м</t>
  </si>
  <si>
    <t>количество часов</t>
  </si>
  <si>
    <t>Общее количество часов языки</t>
  </si>
  <si>
    <t>классное  руководство 5-11</t>
  </si>
  <si>
    <t>классное  руководство 1-4</t>
  </si>
  <si>
    <t>__________________________Молдахметов М.Р.</t>
  </si>
  <si>
    <t>Акылбаев Б.К.</t>
  </si>
  <si>
    <t>2г 4м</t>
  </si>
  <si>
    <t>8л10м</t>
  </si>
  <si>
    <t>эксперт</t>
  </si>
  <si>
    <t>история</t>
  </si>
  <si>
    <t>б\к</t>
  </si>
  <si>
    <t>сред .спец</t>
  </si>
  <si>
    <t xml:space="preserve">педагог -исследователь </t>
  </si>
  <si>
    <t>средне -спец</t>
  </si>
  <si>
    <t>Прочие надбавки</t>
  </si>
  <si>
    <t>кол-во детей:</t>
  </si>
  <si>
    <t>кол-во класс комплектов:</t>
  </si>
  <si>
    <t>Акмолинская область Аршалынский район ст.Анар ул.Астана 36</t>
  </si>
  <si>
    <t>дежурные группы</t>
  </si>
  <si>
    <t>__________________Молдахметов М.Р.</t>
  </si>
  <si>
    <t>Штат в кол-ве11 шт.единиц</t>
  </si>
  <si>
    <t>Руководитель     ГУ «Отдел образования по Аршалынскому району управления образования Акмолинской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</si>
</sst>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_-* #,##0_р_._-;\-* #,##0_р_._-;_-* &quot;-&quot;??_р_._-;_-@_-"/>
  </numFmts>
  <fonts count="42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28"/>
      <name val="Arial Cyr"/>
      <family val="2"/>
      <charset val="204"/>
    </font>
    <font>
      <sz val="2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22.5"/>
      <name val="Times New Roman"/>
      <family val="1"/>
      <charset val="204"/>
    </font>
    <font>
      <b/>
      <sz val="22.5"/>
      <name val="Times New Roman"/>
      <family val="1"/>
      <charset val="204"/>
    </font>
    <font>
      <sz val="22.5"/>
      <color indexed="22"/>
      <name val="Times New Roman"/>
      <family val="1"/>
      <charset val="204"/>
    </font>
    <font>
      <sz val="22.5"/>
      <name val="Arial Cyr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u/>
      <sz val="24"/>
      <name val="Times New Roman"/>
      <family val="1"/>
      <charset val="204"/>
    </font>
    <font>
      <sz val="24"/>
      <name val="Arial Cyr"/>
      <charset val="204"/>
    </font>
    <font>
      <sz val="9"/>
      <name val="Arial Cyr"/>
      <family val="2"/>
      <charset val="204"/>
    </font>
    <font>
      <sz val="22"/>
      <name val="Times New Roman"/>
      <family val="1"/>
      <charset val="204"/>
    </font>
    <font>
      <sz val="2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</cellStyleXfs>
  <cellXfs count="290">
    <xf numFmtId="0" fontId="0" fillId="0" borderId="0" xfId="0"/>
    <xf numFmtId="0" fontId="18" fillId="0" borderId="0" xfId="0" applyFont="1" applyFill="1"/>
    <xf numFmtId="1" fontId="18" fillId="0" borderId="0" xfId="0" applyNumberFormat="1" applyFont="1" applyFill="1"/>
    <xf numFmtId="0" fontId="21" fillId="0" borderId="0" xfId="0" applyFont="1" applyFill="1"/>
    <xf numFmtId="0" fontId="22" fillId="0" borderId="0" xfId="0" applyFont="1" applyFill="1"/>
    <xf numFmtId="1" fontId="22" fillId="0" borderId="0" xfId="0" applyNumberFormat="1" applyFont="1" applyFill="1"/>
    <xf numFmtId="0" fontId="22" fillId="0" borderId="0" xfId="0" applyFont="1"/>
    <xf numFmtId="0" fontId="23" fillId="0" borderId="0" xfId="0" applyFont="1" applyFill="1"/>
    <xf numFmtId="1" fontId="23" fillId="0" borderId="0" xfId="0" applyNumberFormat="1" applyFont="1" applyFill="1"/>
    <xf numFmtId="0" fontId="23" fillId="0" borderId="0" xfId="0" applyFont="1" applyFill="1" applyBorder="1"/>
    <xf numFmtId="0" fontId="24" fillId="0" borderId="0" xfId="0" applyFont="1" applyFill="1" applyAlignment="1">
      <alignment horizontal="left"/>
    </xf>
    <xf numFmtId="0" fontId="23" fillId="0" borderId="0" xfId="0" applyFont="1" applyFill="1" applyAlignment="1">
      <alignment horizontal="left"/>
    </xf>
    <xf numFmtId="1" fontId="23" fillId="0" borderId="0" xfId="0" applyNumberFormat="1" applyFont="1" applyFill="1" applyAlignment="1">
      <alignment horizontal="left"/>
    </xf>
    <xf numFmtId="0" fontId="24" fillId="0" borderId="0" xfId="0" applyFont="1" applyFill="1"/>
    <xf numFmtId="1" fontId="24" fillId="0" borderId="0" xfId="0" applyNumberFormat="1" applyFont="1" applyFill="1"/>
    <xf numFmtId="0" fontId="24" fillId="0" borderId="0" xfId="0" applyFont="1" applyFill="1" applyAlignment="1">
      <alignment horizontal="right"/>
    </xf>
    <xf numFmtId="0" fontId="26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5" fillId="0" borderId="0" xfId="0" applyFont="1" applyFill="1" applyAlignment="1"/>
    <xf numFmtId="0" fontId="18" fillId="0" borderId="0" xfId="0" applyFont="1" applyFill="1" applyAlignment="1"/>
    <xf numFmtId="1" fontId="25" fillId="0" borderId="0" xfId="0" applyNumberFormat="1" applyFont="1" applyFill="1" applyAlignment="1"/>
    <xf numFmtId="0" fontId="24" fillId="0" borderId="0" xfId="0" applyFont="1" applyFill="1" applyAlignment="1"/>
    <xf numFmtId="0" fontId="23" fillId="0" borderId="1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3" fillId="15" borderId="10" xfId="0" applyFont="1" applyFill="1" applyBorder="1" applyAlignment="1">
      <alignment vertical="center"/>
    </xf>
    <xf numFmtId="0" fontId="21" fillId="15" borderId="0" xfId="0" applyFont="1" applyFill="1" applyAlignment="1">
      <alignment vertical="center"/>
    </xf>
    <xf numFmtId="10" fontId="25" fillId="0" borderId="0" xfId="0" applyNumberFormat="1" applyFont="1" applyFill="1" applyAlignment="1"/>
    <xf numFmtId="0" fontId="23" fillId="16" borderId="10" xfId="0" applyFont="1" applyFill="1" applyBorder="1" applyAlignment="1">
      <alignment vertical="center"/>
    </xf>
    <xf numFmtId="0" fontId="18" fillId="16" borderId="0" xfId="0" applyFont="1" applyFill="1"/>
    <xf numFmtId="0" fontId="23" fillId="16" borderId="0" xfId="0" applyFont="1" applyFill="1"/>
    <xf numFmtId="0" fontId="23" fillId="16" borderId="0" xfId="0" applyFont="1" applyFill="1" applyAlignment="1">
      <alignment horizontal="left"/>
    </xf>
    <xf numFmtId="0" fontId="25" fillId="16" borderId="0" xfId="0" applyFont="1" applyFill="1" applyAlignment="1"/>
    <xf numFmtId="0" fontId="24" fillId="16" borderId="0" xfId="0" applyFont="1" applyFill="1"/>
    <xf numFmtId="0" fontId="22" fillId="16" borderId="0" xfId="0" applyFont="1" applyFill="1"/>
    <xf numFmtId="0" fontId="21" fillId="16" borderId="0" xfId="0" applyFont="1" applyFill="1" applyAlignment="1">
      <alignment vertical="center"/>
    </xf>
    <xf numFmtId="0" fontId="27" fillId="0" borderId="10" xfId="0" applyFont="1" applyFill="1" applyBorder="1" applyAlignment="1">
      <alignment horizontal="center" vertical="center" textRotation="90"/>
    </xf>
    <xf numFmtId="0" fontId="27" fillId="15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vertical="center"/>
    </xf>
    <xf numFmtId="0" fontId="28" fillId="0" borderId="10" xfId="0" applyFont="1" applyFill="1" applyBorder="1" applyAlignment="1">
      <alignment vertical="center" wrapText="1"/>
    </xf>
    <xf numFmtId="0" fontId="28" fillId="16" borderId="10" xfId="0" applyFont="1" applyFill="1" applyBorder="1" applyAlignment="1">
      <alignment vertical="center" wrapText="1"/>
    </xf>
    <xf numFmtId="0" fontId="28" fillId="15" borderId="10" xfId="0" applyFont="1" applyFill="1" applyBorder="1" applyAlignment="1">
      <alignment horizontal="right" vertical="center"/>
    </xf>
    <xf numFmtId="0" fontId="28" fillId="16" borderId="10" xfId="0" applyFont="1" applyFill="1" applyBorder="1" applyAlignment="1">
      <alignment horizontal="right" vertical="center"/>
    </xf>
    <xf numFmtId="0" fontId="28" fillId="0" borderId="10" xfId="0" applyFont="1" applyFill="1" applyBorder="1" applyAlignment="1">
      <alignment horizontal="right" vertical="center"/>
    </xf>
    <xf numFmtId="0" fontId="28" fillId="15" borderId="10" xfId="0" applyFont="1" applyFill="1" applyBorder="1" applyAlignment="1">
      <alignment vertical="center"/>
    </xf>
    <xf numFmtId="0" fontId="28" fillId="16" borderId="10" xfId="0" applyFont="1" applyFill="1" applyBorder="1" applyAlignment="1">
      <alignment vertical="center"/>
    </xf>
    <xf numFmtId="166" fontId="28" fillId="0" borderId="10" xfId="23" applyNumberFormat="1" applyFont="1" applyFill="1" applyBorder="1" applyAlignment="1">
      <alignment vertical="center"/>
    </xf>
    <xf numFmtId="166" fontId="28" fillId="0" borderId="10" xfId="23" applyNumberFormat="1" applyFont="1" applyFill="1" applyBorder="1" applyAlignment="1">
      <alignment horizontal="center" vertical="center"/>
    </xf>
    <xf numFmtId="1" fontId="28" fillId="0" borderId="10" xfId="0" applyNumberFormat="1" applyFont="1" applyFill="1" applyBorder="1" applyAlignment="1">
      <alignment vertical="center"/>
    </xf>
    <xf numFmtId="166" fontId="27" fillId="0" borderId="10" xfId="23" applyNumberFormat="1" applyFont="1" applyFill="1" applyBorder="1" applyAlignment="1">
      <alignment vertical="center"/>
    </xf>
    <xf numFmtId="49" fontId="28" fillId="0" borderId="10" xfId="0" applyNumberFormat="1" applyFont="1" applyFill="1" applyBorder="1" applyAlignment="1">
      <alignment horizontal="right" vertical="center"/>
    </xf>
    <xf numFmtId="49" fontId="28" fillId="16" borderId="10" xfId="0" applyNumberFormat="1" applyFont="1" applyFill="1" applyBorder="1" applyAlignment="1">
      <alignment horizontal="right" vertical="center"/>
    </xf>
    <xf numFmtId="166" fontId="28" fillId="16" borderId="10" xfId="23" applyNumberFormat="1" applyFont="1" applyFill="1" applyBorder="1" applyAlignment="1">
      <alignment vertical="center"/>
    </xf>
    <xf numFmtId="166" fontId="28" fillId="16" borderId="10" xfId="23" applyNumberFormat="1" applyFont="1" applyFill="1" applyBorder="1" applyAlignment="1">
      <alignment horizontal="center" vertical="center"/>
    </xf>
    <xf numFmtId="1" fontId="28" fillId="16" borderId="10" xfId="0" applyNumberFormat="1" applyFont="1" applyFill="1" applyBorder="1" applyAlignment="1">
      <alignment vertical="center"/>
    </xf>
    <xf numFmtId="0" fontId="28" fillId="16" borderId="10" xfId="0" applyNumberFormat="1" applyFont="1" applyFill="1" applyBorder="1" applyAlignment="1">
      <alignment horizontal="right" vertical="center"/>
    </xf>
    <xf numFmtId="0" fontId="27" fillId="0" borderId="10" xfId="0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vertical="center"/>
    </xf>
    <xf numFmtId="0" fontId="25" fillId="16" borderId="10" xfId="0" applyFont="1" applyFill="1" applyBorder="1" applyAlignment="1">
      <alignment horizontal="center" vertical="center" wrapText="1"/>
    </xf>
    <xf numFmtId="166" fontId="28" fillId="15" borderId="10" xfId="23" applyNumberFormat="1" applyFont="1" applyFill="1" applyBorder="1" applyAlignment="1">
      <alignment vertical="center" wrapText="1"/>
    </xf>
    <xf numFmtId="166" fontId="28" fillId="16" borderId="10" xfId="23" applyNumberFormat="1" applyFont="1" applyFill="1" applyBorder="1" applyAlignment="1">
      <alignment vertical="center" wrapText="1"/>
    </xf>
    <xf numFmtId="0" fontId="25" fillId="17" borderId="10" xfId="0" applyFont="1" applyFill="1" applyBorder="1" applyAlignment="1">
      <alignment horizontal="center" vertical="center" wrapText="1"/>
    </xf>
    <xf numFmtId="9" fontId="25" fillId="17" borderId="11" xfId="0" applyNumberFormat="1" applyFont="1" applyFill="1" applyBorder="1" applyAlignment="1">
      <alignment horizontal="center" vertical="center" textRotation="90" wrapText="1"/>
    </xf>
    <xf numFmtId="0" fontId="27" fillId="16" borderId="10" xfId="0" applyFont="1" applyFill="1" applyBorder="1" applyAlignment="1">
      <alignment horizontal="center" vertical="center" textRotation="90"/>
    </xf>
    <xf numFmtId="0" fontId="27" fillId="17" borderId="10" xfId="0" applyFont="1" applyFill="1" applyBorder="1" applyAlignment="1">
      <alignment horizontal="center" vertical="center" wrapText="1"/>
    </xf>
    <xf numFmtId="1" fontId="28" fillId="0" borderId="10" xfId="0" applyNumberFormat="1" applyFont="1" applyFill="1" applyBorder="1" applyAlignment="1">
      <alignment vertical="center" wrapText="1"/>
    </xf>
    <xf numFmtId="166" fontId="28" fillId="0" borderId="10" xfId="23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/>
    </xf>
    <xf numFmtId="0" fontId="29" fillId="16" borderId="10" xfId="0" applyFont="1" applyFill="1" applyBorder="1" applyAlignment="1">
      <alignment horizontal="center" vertical="center"/>
    </xf>
    <xf numFmtId="9" fontId="25" fillId="16" borderId="11" xfId="0" applyNumberFormat="1" applyFont="1" applyFill="1" applyBorder="1" applyAlignment="1">
      <alignment horizontal="center" vertical="center" textRotation="90"/>
    </xf>
    <xf numFmtId="9" fontId="27" fillId="17" borderId="10" xfId="0" applyNumberFormat="1" applyFont="1" applyFill="1" applyBorder="1" applyAlignment="1">
      <alignment horizontal="center" vertical="center" textRotation="90"/>
    </xf>
    <xf numFmtId="166" fontId="25" fillId="0" borderId="0" xfId="0" applyNumberFormat="1" applyFont="1" applyFill="1" applyAlignment="1"/>
    <xf numFmtId="0" fontId="30" fillId="0" borderId="0" xfId="0" applyFont="1" applyProtection="1">
      <protection locked="0"/>
    </xf>
    <xf numFmtId="1" fontId="31" fillId="0" borderId="0" xfId="0" applyNumberFormat="1" applyFont="1" applyAlignment="1" applyProtection="1">
      <alignment horizontal="center"/>
      <protection locked="0"/>
    </xf>
    <xf numFmtId="0" fontId="32" fillId="0" borderId="0" xfId="0" applyFont="1" applyProtection="1"/>
    <xf numFmtId="0" fontId="33" fillId="0" borderId="0" xfId="0" applyFont="1" applyProtection="1">
      <protection locked="0"/>
    </xf>
    <xf numFmtId="1" fontId="33" fillId="0" borderId="0" xfId="0" applyNumberFormat="1" applyFont="1" applyProtection="1">
      <protection locked="0"/>
    </xf>
    <xf numFmtId="0" fontId="30" fillId="19" borderId="0" xfId="0" applyFont="1" applyFill="1" applyProtection="1">
      <protection locked="0"/>
    </xf>
    <xf numFmtId="0" fontId="30" fillId="20" borderId="0" xfId="0" applyFont="1" applyFill="1" applyProtection="1">
      <protection locked="0"/>
    </xf>
    <xf numFmtId="0" fontId="30" fillId="21" borderId="0" xfId="0" applyFont="1" applyFill="1" applyProtection="1">
      <protection locked="0"/>
    </xf>
    <xf numFmtId="1" fontId="30" fillId="21" borderId="0" xfId="0" applyNumberFormat="1" applyFont="1" applyFill="1" applyProtection="1">
      <protection locked="0"/>
    </xf>
    <xf numFmtId="1" fontId="30" fillId="0" borderId="0" xfId="0" applyNumberFormat="1" applyFont="1" applyProtection="1">
      <protection locked="0"/>
    </xf>
    <xf numFmtId="1" fontId="30" fillId="20" borderId="0" xfId="0" applyNumberFormat="1" applyFont="1" applyFill="1" applyProtection="1">
      <protection locked="0"/>
    </xf>
    <xf numFmtId="1" fontId="30" fillId="0" borderId="0" xfId="0" applyNumberFormat="1" applyFont="1" applyFill="1" applyProtection="1">
      <protection locked="0"/>
    </xf>
    <xf numFmtId="0" fontId="34" fillId="0" borderId="0" xfId="0" applyFont="1" applyAlignment="1" applyProtection="1">
      <protection locked="0"/>
    </xf>
    <xf numFmtId="0" fontId="35" fillId="0" borderId="0" xfId="0" applyFont="1" applyProtection="1">
      <protection locked="0"/>
    </xf>
    <xf numFmtId="0" fontId="35" fillId="16" borderId="0" xfId="0" applyFont="1" applyFill="1" applyProtection="1">
      <protection locked="0"/>
    </xf>
    <xf numFmtId="0" fontId="34" fillId="16" borderId="0" xfId="0" applyFont="1" applyFill="1" applyAlignment="1" applyProtection="1">
      <alignment horizontal="left"/>
      <protection locked="0"/>
    </xf>
    <xf numFmtId="1" fontId="34" fillId="0" borderId="0" xfId="0" applyNumberFormat="1" applyFont="1" applyFill="1" applyAlignment="1" applyProtection="1">
      <alignment horizontal="center"/>
      <protection locked="0"/>
    </xf>
    <xf numFmtId="1" fontId="35" fillId="16" borderId="0" xfId="0" applyNumberFormat="1" applyFont="1" applyFill="1" applyProtection="1">
      <protection locked="0"/>
    </xf>
    <xf numFmtId="1" fontId="31" fillId="16" borderId="16" xfId="0" applyNumberFormat="1" applyFont="1" applyFill="1" applyBorder="1" applyProtection="1">
      <protection locked="0"/>
    </xf>
    <xf numFmtId="1" fontId="31" fillId="16" borderId="17" xfId="0" applyNumberFormat="1" applyFont="1" applyFill="1" applyBorder="1" applyProtection="1">
      <protection locked="0"/>
    </xf>
    <xf numFmtId="49" fontId="31" fillId="16" borderId="18" xfId="0" applyNumberFormat="1" applyFont="1" applyFill="1" applyBorder="1" applyAlignment="1" applyProtection="1">
      <alignment horizontal="center"/>
      <protection locked="0"/>
    </xf>
    <xf numFmtId="1" fontId="31" fillId="0" borderId="18" xfId="0" applyNumberFormat="1" applyFont="1" applyBorder="1" applyAlignment="1" applyProtection="1">
      <alignment horizontal="center"/>
      <protection locked="0"/>
    </xf>
    <xf numFmtId="49" fontId="31" fillId="0" borderId="18" xfId="0" applyNumberFormat="1" applyFont="1" applyBorder="1" applyAlignment="1" applyProtection="1">
      <alignment horizontal="center"/>
      <protection locked="0"/>
    </xf>
    <xf numFmtId="0" fontId="31" fillId="0" borderId="19" xfId="0" applyFont="1" applyBorder="1" applyAlignment="1" applyProtection="1">
      <alignment horizontal="center"/>
      <protection locked="0"/>
    </xf>
    <xf numFmtId="1" fontId="34" fillId="16" borderId="0" xfId="0" applyNumberFormat="1" applyFont="1" applyFill="1" applyAlignment="1" applyProtection="1">
      <alignment horizontal="center"/>
      <protection locked="0"/>
    </xf>
    <xf numFmtId="1" fontId="30" fillId="16" borderId="10" xfId="0" applyNumberFormat="1" applyFont="1" applyFill="1" applyBorder="1" applyAlignment="1" applyProtection="1">
      <alignment horizontal="center"/>
      <protection locked="0"/>
    </xf>
    <xf numFmtId="0" fontId="30" fillId="16" borderId="22" xfId="0" applyFont="1" applyFill="1" applyBorder="1" applyAlignment="1" applyProtection="1">
      <alignment horizontal="center"/>
      <protection locked="0"/>
    </xf>
    <xf numFmtId="1" fontId="30" fillId="0" borderId="22" xfId="0" applyNumberFormat="1" applyFont="1" applyBorder="1" applyAlignment="1" applyProtection="1">
      <alignment horizontal="center"/>
      <protection locked="0"/>
    </xf>
    <xf numFmtId="0" fontId="30" fillId="0" borderId="22" xfId="0" applyFont="1" applyBorder="1" applyAlignment="1" applyProtection="1">
      <alignment horizontal="center"/>
      <protection locked="0"/>
    </xf>
    <xf numFmtId="1" fontId="31" fillId="0" borderId="23" xfId="0" applyNumberFormat="1" applyFont="1" applyBorder="1" applyAlignment="1" applyProtection="1">
      <alignment horizontal="center"/>
    </xf>
    <xf numFmtId="0" fontId="34" fillId="0" borderId="0" xfId="0" applyFont="1" applyProtection="1">
      <protection locked="0"/>
    </xf>
    <xf numFmtId="0" fontId="30" fillId="16" borderId="25" xfId="0" applyFont="1" applyFill="1" applyBorder="1" applyAlignment="1" applyProtection="1">
      <alignment horizontal="center"/>
      <protection locked="0"/>
    </xf>
    <xf numFmtId="1" fontId="30" fillId="0" borderId="25" xfId="0" applyNumberFormat="1" applyFont="1" applyBorder="1" applyAlignment="1" applyProtection="1">
      <alignment horizontal="center"/>
      <protection locked="0"/>
    </xf>
    <xf numFmtId="0" fontId="30" fillId="0" borderId="25" xfId="0" applyFont="1" applyBorder="1" applyAlignment="1" applyProtection="1">
      <alignment horizontal="center"/>
      <protection locked="0"/>
    </xf>
    <xf numFmtId="0" fontId="31" fillId="0" borderId="26" xfId="0" applyFont="1" applyBorder="1" applyAlignment="1" applyProtection="1">
      <alignment horizontal="center"/>
      <protection locked="0"/>
    </xf>
    <xf numFmtId="0" fontId="36" fillId="16" borderId="0" xfId="0" applyFont="1" applyFill="1" applyAlignment="1" applyProtection="1">
      <alignment horizontal="left" wrapText="1"/>
      <protection locked="0"/>
    </xf>
    <xf numFmtId="0" fontId="30" fillId="16" borderId="27" xfId="0" applyFont="1" applyFill="1" applyBorder="1" applyAlignment="1" applyProtection="1">
      <alignment horizontal="center"/>
      <protection locked="0"/>
    </xf>
    <xf numFmtId="1" fontId="30" fillId="0" borderId="27" xfId="0" applyNumberFormat="1" applyFont="1" applyBorder="1" applyAlignment="1" applyProtection="1">
      <alignment horizontal="center"/>
      <protection locked="0"/>
    </xf>
    <xf numFmtId="0" fontId="30" fillId="0" borderId="27" xfId="0" applyFont="1" applyBorder="1" applyAlignment="1" applyProtection="1">
      <alignment horizontal="center"/>
      <protection locked="0"/>
    </xf>
    <xf numFmtId="1" fontId="31" fillId="0" borderId="26" xfId="0" applyNumberFormat="1" applyFont="1" applyBorder="1" applyAlignment="1" applyProtection="1">
      <alignment horizontal="center"/>
    </xf>
    <xf numFmtId="0" fontId="34" fillId="16" borderId="0" xfId="0" applyFont="1" applyFill="1" applyProtection="1">
      <protection locked="0"/>
    </xf>
    <xf numFmtId="1" fontId="30" fillId="16" borderId="10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/>
      <protection locked="0"/>
    </xf>
    <xf numFmtId="1" fontId="34" fillId="16" borderId="0" xfId="0" applyNumberFormat="1" applyFont="1" applyFill="1" applyBorder="1" applyProtection="1">
      <protection locked="0"/>
    </xf>
    <xf numFmtId="1" fontId="34" fillId="16" borderId="0" xfId="0" applyNumberFormat="1" applyFont="1" applyFill="1" applyProtection="1">
      <protection locked="0"/>
    </xf>
    <xf numFmtId="1" fontId="35" fillId="16" borderId="0" xfId="0" applyNumberFormat="1" applyFont="1" applyFill="1" applyBorder="1" applyProtection="1">
      <protection locked="0"/>
    </xf>
    <xf numFmtId="1" fontId="30" fillId="16" borderId="10" xfId="0" applyNumberFormat="1" applyFont="1" applyFill="1" applyBorder="1" applyProtection="1">
      <protection locked="0"/>
    </xf>
    <xf numFmtId="165" fontId="30" fillId="0" borderId="22" xfId="0" applyNumberFormat="1" applyFont="1" applyBorder="1" applyAlignment="1" applyProtection="1">
      <alignment horizontal="center"/>
      <protection locked="0"/>
    </xf>
    <xf numFmtId="165" fontId="31" fillId="0" borderId="26" xfId="0" applyNumberFormat="1" applyFont="1" applyBorder="1" applyAlignment="1" applyProtection="1">
      <alignment horizontal="center"/>
    </xf>
    <xf numFmtId="1" fontId="35" fillId="0" borderId="0" xfId="0" applyNumberFormat="1" applyFont="1" applyProtection="1">
      <protection locked="0"/>
    </xf>
    <xf numFmtId="0" fontId="34" fillId="16" borderId="0" xfId="0" applyFont="1" applyFill="1" applyBorder="1" applyProtection="1">
      <protection locked="0"/>
    </xf>
    <xf numFmtId="1" fontId="34" fillId="16" borderId="0" xfId="0" applyNumberFormat="1" applyFont="1" applyFill="1" applyBorder="1" applyAlignment="1" applyProtection="1">
      <alignment horizontal="center" vertical="center"/>
      <protection locked="0"/>
    </xf>
    <xf numFmtId="165" fontId="31" fillId="0" borderId="26" xfId="0" applyNumberFormat="1" applyFont="1" applyBorder="1" applyAlignment="1" applyProtection="1">
      <alignment horizontal="center"/>
      <protection locked="0"/>
    </xf>
    <xf numFmtId="0" fontId="38" fillId="0" borderId="0" xfId="0" applyFont="1" applyProtection="1">
      <protection locked="0"/>
    </xf>
    <xf numFmtId="0" fontId="35" fillId="0" borderId="0" xfId="0" applyFont="1" applyFill="1" applyProtection="1">
      <protection locked="0"/>
    </xf>
    <xf numFmtId="0" fontId="38" fillId="0" borderId="0" xfId="0" applyFont="1" applyFill="1" applyProtection="1">
      <protection locked="0"/>
    </xf>
    <xf numFmtId="1" fontId="38" fillId="0" borderId="0" xfId="0" applyNumberFormat="1" applyFont="1" applyFill="1" applyProtection="1">
      <protection locked="0"/>
    </xf>
    <xf numFmtId="1" fontId="35" fillId="0" borderId="0" xfId="0" applyNumberFormat="1" applyFont="1" applyFill="1" applyProtection="1">
      <protection locked="0"/>
    </xf>
    <xf numFmtId="1" fontId="30" fillId="0" borderId="10" xfId="0" applyNumberFormat="1" applyFont="1" applyFill="1" applyBorder="1" applyAlignment="1" applyProtection="1">
      <alignment horizontal="center"/>
      <protection locked="0"/>
    </xf>
    <xf numFmtId="0" fontId="30" fillId="0" borderId="25" xfId="0" applyFont="1" applyFill="1" applyBorder="1" applyAlignment="1" applyProtection="1">
      <alignment horizontal="center"/>
      <protection locked="0"/>
    </xf>
    <xf numFmtId="0" fontId="30" fillId="0" borderId="0" xfId="0" applyFont="1" applyFill="1" applyProtection="1">
      <protection locked="0"/>
    </xf>
    <xf numFmtId="0" fontId="33" fillId="0" borderId="0" xfId="0" applyFont="1" applyFill="1" applyProtection="1">
      <protection locked="0"/>
    </xf>
    <xf numFmtId="1" fontId="33" fillId="0" borderId="0" xfId="0" applyNumberFormat="1" applyFont="1" applyFill="1" applyProtection="1">
      <protection locked="0"/>
    </xf>
    <xf numFmtId="1" fontId="30" fillId="0" borderId="10" xfId="0" applyNumberFormat="1" applyFont="1" applyFill="1" applyBorder="1" applyProtection="1">
      <protection locked="0"/>
    </xf>
    <xf numFmtId="0" fontId="31" fillId="0" borderId="25" xfId="0" applyFont="1" applyFill="1" applyBorder="1" applyAlignment="1" applyProtection="1">
      <alignment horizontal="center"/>
      <protection locked="0"/>
    </xf>
    <xf numFmtId="1" fontId="31" fillId="0" borderId="25" xfId="0" applyNumberFormat="1" applyFont="1" applyBorder="1" applyAlignment="1" applyProtection="1">
      <alignment horizontal="center"/>
      <protection locked="0"/>
    </xf>
    <xf numFmtId="0" fontId="31" fillId="0" borderId="25" xfId="0" applyFont="1" applyBorder="1" applyAlignment="1" applyProtection="1">
      <alignment horizontal="center"/>
      <protection locked="0"/>
    </xf>
    <xf numFmtId="0" fontId="30" fillId="0" borderId="0" xfId="0" applyFont="1" applyAlignment="1" applyProtection="1">
      <protection locked="0"/>
    </xf>
    <xf numFmtId="0" fontId="30" fillId="0" borderId="25" xfId="0" applyFont="1" applyFill="1" applyBorder="1" applyProtection="1">
      <protection locked="0"/>
    </xf>
    <xf numFmtId="1" fontId="30" fillId="0" borderId="25" xfId="0" applyNumberFormat="1" applyFont="1" applyBorder="1" applyProtection="1">
      <protection locked="0"/>
    </xf>
    <xf numFmtId="0" fontId="30" fillId="0" borderId="25" xfId="0" applyFont="1" applyBorder="1" applyProtection="1">
      <protection locked="0"/>
    </xf>
    <xf numFmtId="165" fontId="30" fillId="0" borderId="26" xfId="0" applyNumberFormat="1" applyFont="1" applyBorder="1" applyProtection="1">
      <protection locked="0"/>
    </xf>
    <xf numFmtId="0" fontId="31" fillId="0" borderId="0" xfId="0" applyFont="1" applyFill="1" applyProtection="1">
      <protection locked="0"/>
    </xf>
    <xf numFmtId="1" fontId="31" fillId="0" borderId="0" xfId="0" applyNumberFormat="1" applyFont="1" applyFill="1" applyAlignment="1" applyProtection="1">
      <alignment horizontal="center"/>
      <protection locked="0"/>
    </xf>
    <xf numFmtId="0" fontId="30" fillId="0" borderId="0" xfId="0" applyFont="1" applyFill="1" applyAlignment="1" applyProtection="1">
      <protection locked="0"/>
    </xf>
    <xf numFmtId="1" fontId="31" fillId="0" borderId="0" xfId="0" applyNumberFormat="1" applyFont="1" applyFill="1" applyAlignment="1" applyProtection="1">
      <protection locked="0"/>
    </xf>
    <xf numFmtId="1" fontId="30" fillId="0" borderId="0" xfId="0" applyNumberFormat="1" applyFont="1" applyFill="1" applyAlignment="1" applyProtection="1">
      <protection locked="0"/>
    </xf>
    <xf numFmtId="0" fontId="31" fillId="0" borderId="0" xfId="0" applyFont="1" applyFill="1" applyAlignment="1" applyProtection="1">
      <alignment horizontal="left" vertical="center"/>
      <protection locked="0"/>
    </xf>
    <xf numFmtId="1" fontId="30" fillId="0" borderId="21" xfId="0" applyNumberFormat="1" applyFont="1" applyFill="1" applyBorder="1" applyAlignment="1" applyProtection="1">
      <alignment horizontal="center"/>
      <protection locked="0"/>
    </xf>
    <xf numFmtId="1" fontId="30" fillId="0" borderId="24" xfId="0" applyNumberFormat="1" applyFont="1" applyFill="1" applyBorder="1" applyAlignment="1" applyProtection="1">
      <alignment horizontal="center"/>
      <protection locked="0"/>
    </xf>
    <xf numFmtId="1" fontId="31" fillId="0" borderId="0" xfId="0" applyNumberFormat="1" applyFont="1" applyFill="1" applyProtection="1">
      <protection locked="0"/>
    </xf>
    <xf numFmtId="165" fontId="30" fillId="0" borderId="25" xfId="0" applyNumberFormat="1" applyFont="1" applyBorder="1" applyProtection="1">
      <protection locked="0"/>
    </xf>
    <xf numFmtId="0" fontId="31" fillId="0" borderId="0" xfId="0" applyFont="1" applyProtection="1">
      <protection locked="0"/>
    </xf>
    <xf numFmtId="0" fontId="30" fillId="0" borderId="2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0" fillId="0" borderId="0" xfId="0" applyFont="1" applyProtection="1">
      <protection locked="0"/>
    </xf>
    <xf numFmtId="1" fontId="39" fillId="0" borderId="24" xfId="0" applyNumberFormat="1" applyFont="1" applyBorder="1" applyAlignment="1" applyProtection="1">
      <alignment horizontal="center"/>
      <protection locked="0"/>
    </xf>
    <xf numFmtId="0" fontId="39" fillId="0" borderId="25" xfId="0" applyFont="1" applyBorder="1" applyProtection="1">
      <protection locked="0"/>
    </xf>
    <xf numFmtId="1" fontId="39" fillId="0" borderId="25" xfId="0" applyNumberFormat="1" applyFont="1" applyBorder="1" applyProtection="1">
      <protection locked="0"/>
    </xf>
    <xf numFmtId="1" fontId="30" fillId="0" borderId="30" xfId="0" applyNumberFormat="1" applyFont="1" applyFill="1" applyBorder="1" applyAlignment="1" applyProtection="1">
      <alignment horizontal="center"/>
      <protection locked="0"/>
    </xf>
    <xf numFmtId="0" fontId="30" fillId="0" borderId="27" xfId="0" applyFont="1" applyFill="1" applyBorder="1" applyProtection="1">
      <protection locked="0"/>
    </xf>
    <xf numFmtId="1" fontId="30" fillId="0" borderId="27" xfId="0" applyNumberFormat="1" applyFont="1" applyBorder="1" applyProtection="1">
      <protection locked="0"/>
    </xf>
    <xf numFmtId="0" fontId="30" fillId="0" borderId="27" xfId="0" applyFont="1" applyBorder="1" applyProtection="1">
      <protection locked="0"/>
    </xf>
    <xf numFmtId="0" fontId="30" fillId="0" borderId="10" xfId="0" applyFont="1" applyFill="1" applyBorder="1" applyProtection="1">
      <protection locked="0"/>
    </xf>
    <xf numFmtId="0" fontId="21" fillId="0" borderId="31" xfId="0" applyFont="1" applyFill="1" applyBorder="1" applyAlignment="1"/>
    <xf numFmtId="0" fontId="21" fillId="0" borderId="32" xfId="0" applyFont="1" applyFill="1" applyBorder="1" applyAlignment="1"/>
    <xf numFmtId="0" fontId="21" fillId="0" borderId="34" xfId="0" applyFont="1" applyFill="1" applyBorder="1" applyAlignment="1"/>
    <xf numFmtId="0" fontId="21" fillId="0" borderId="35" xfId="0" applyFont="1" applyFill="1" applyBorder="1" applyAlignment="1"/>
    <xf numFmtId="17" fontId="28" fillId="0" borderId="10" xfId="0" applyNumberFormat="1" applyFont="1" applyFill="1" applyBorder="1" applyAlignment="1">
      <alignment horizontal="right" vertical="center"/>
    </xf>
    <xf numFmtId="1" fontId="27" fillId="18" borderId="1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/>
    </xf>
    <xf numFmtId="0" fontId="36" fillId="16" borderId="0" xfId="0" applyFont="1" applyFill="1" applyAlignment="1" applyProtection="1">
      <alignment horizontal="left" wrapText="1"/>
      <protection locked="0"/>
    </xf>
    <xf numFmtId="1" fontId="30" fillId="16" borderId="1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/>
      <protection locked="0"/>
    </xf>
    <xf numFmtId="0" fontId="25" fillId="17" borderId="11" xfId="0" applyFont="1" applyFill="1" applyBorder="1" applyAlignment="1">
      <alignment horizontal="center" vertical="center" wrapText="1"/>
    </xf>
    <xf numFmtId="0" fontId="31" fillId="0" borderId="10" xfId="0" applyFont="1" applyFill="1" applyBorder="1" applyProtection="1">
      <protection locked="0"/>
    </xf>
    <xf numFmtId="0" fontId="27" fillId="0" borderId="13" xfId="0" applyFont="1" applyFill="1" applyBorder="1" applyAlignment="1">
      <alignment wrapText="1"/>
    </xf>
    <xf numFmtId="0" fontId="27" fillId="0" borderId="15" xfId="0" applyFont="1" applyFill="1" applyBorder="1" applyAlignment="1">
      <alignment wrapText="1"/>
    </xf>
    <xf numFmtId="0" fontId="27" fillId="0" borderId="14" xfId="0" applyFont="1" applyFill="1" applyBorder="1" applyAlignment="1">
      <alignment wrapText="1"/>
    </xf>
    <xf numFmtId="9" fontId="25" fillId="17" borderId="31" xfId="0" applyNumberFormat="1" applyFont="1" applyFill="1" applyBorder="1" applyAlignment="1">
      <alignment horizontal="center" vertical="center" textRotation="90"/>
    </xf>
    <xf numFmtId="0" fontId="27" fillId="16" borderId="10" xfId="0" applyFont="1" applyFill="1" applyBorder="1" applyAlignment="1">
      <alignment horizontal="center" vertical="center" textRotation="90" wrapText="1"/>
    </xf>
    <xf numFmtId="9" fontId="27" fillId="17" borderId="13" xfId="0" applyNumberFormat="1" applyFont="1" applyFill="1" applyBorder="1" applyAlignment="1">
      <alignment horizontal="center" vertical="center" textRotation="90"/>
    </xf>
    <xf numFmtId="164" fontId="28" fillId="0" borderId="10" xfId="23" applyNumberFormat="1" applyFont="1" applyFill="1" applyBorder="1" applyAlignment="1">
      <alignment vertical="center" wrapText="1"/>
    </xf>
    <xf numFmtId="165" fontId="28" fillId="0" borderId="10" xfId="0" applyNumberFormat="1" applyFont="1" applyFill="1" applyBorder="1" applyAlignment="1">
      <alignment vertical="center"/>
    </xf>
    <xf numFmtId="0" fontId="28" fillId="15" borderId="10" xfId="0" applyFont="1" applyFill="1" applyBorder="1" applyAlignment="1">
      <alignment vertical="center" wrapText="1"/>
    </xf>
    <xf numFmtId="0" fontId="41" fillId="0" borderId="0" xfId="0" applyFont="1" applyFill="1" applyProtection="1">
      <protection locked="0"/>
    </xf>
    <xf numFmtId="0" fontId="21" fillId="0" borderId="36" xfId="0" applyFont="1" applyFill="1" applyBorder="1" applyAlignment="1"/>
    <xf numFmtId="0" fontId="21" fillId="0" borderId="33" xfId="0" applyFont="1" applyFill="1" applyBorder="1" applyAlignment="1"/>
    <xf numFmtId="0" fontId="30" fillId="0" borderId="37" xfId="0" applyFont="1" applyBorder="1" applyProtection="1">
      <protection locked="0"/>
    </xf>
    <xf numFmtId="1" fontId="30" fillId="0" borderId="13" xfId="0" applyNumberFormat="1" applyFont="1" applyBorder="1" applyProtection="1">
      <protection locked="0"/>
    </xf>
    <xf numFmtId="0" fontId="30" fillId="0" borderId="10" xfId="0" applyFont="1" applyBorder="1" applyProtection="1">
      <protection locked="0"/>
    </xf>
    <xf numFmtId="165" fontId="30" fillId="0" borderId="28" xfId="0" applyNumberFormat="1" applyFont="1" applyBorder="1" applyProtection="1">
      <protection locked="0"/>
    </xf>
    <xf numFmtId="165" fontId="39" fillId="0" borderId="26" xfId="0" applyNumberFormat="1" applyFont="1" applyBorder="1" applyProtection="1">
      <protection locked="0"/>
    </xf>
    <xf numFmtId="0" fontId="30" fillId="0" borderId="26" xfId="0" applyFont="1" applyBorder="1" applyProtection="1">
      <protection locked="0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" fontId="31" fillId="0" borderId="10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7" fillId="0" borderId="31" xfId="0" applyFont="1" applyFill="1" applyBorder="1" applyAlignment="1">
      <alignment horizontal="center"/>
    </xf>
    <xf numFmtId="0" fontId="27" fillId="0" borderId="32" xfId="0" applyFont="1" applyFill="1" applyBorder="1" applyAlignment="1">
      <alignment horizontal="center"/>
    </xf>
    <xf numFmtId="0" fontId="27" fillId="0" borderId="33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7" fillId="0" borderId="14" xfId="0" applyFont="1" applyFill="1" applyBorder="1" applyAlignment="1">
      <alignment horizontal="center"/>
    </xf>
    <xf numFmtId="0" fontId="27" fillId="17" borderId="13" xfId="0" applyFont="1" applyFill="1" applyBorder="1" applyAlignment="1">
      <alignment horizontal="center" vertical="center" wrapText="1"/>
    </xf>
    <xf numFmtId="0" fontId="27" fillId="17" borderId="14" xfId="0" applyFont="1" applyFill="1" applyBorder="1" applyAlignment="1">
      <alignment horizontal="center" vertical="center" wrapText="1"/>
    </xf>
    <xf numFmtId="0" fontId="23" fillId="16" borderId="12" xfId="0" applyFont="1" applyFill="1" applyBorder="1" applyAlignment="1">
      <alignment horizontal="right" vertical="center"/>
    </xf>
    <xf numFmtId="0" fontId="23" fillId="16" borderId="11" xfId="0" applyFont="1" applyFill="1" applyBorder="1" applyAlignment="1">
      <alignment horizontal="right" vertical="center"/>
    </xf>
    <xf numFmtId="0" fontId="27" fillId="17" borderId="12" xfId="0" applyFont="1" applyFill="1" applyBorder="1" applyAlignment="1">
      <alignment horizontal="center" vertical="center" textRotation="90"/>
    </xf>
    <xf numFmtId="0" fontId="27" fillId="17" borderId="11" xfId="0" applyFont="1" applyFill="1" applyBorder="1" applyAlignment="1">
      <alignment horizontal="center" vertical="center" textRotation="90"/>
    </xf>
    <xf numFmtId="0" fontId="28" fillId="16" borderId="12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9" fontId="27" fillId="17" borderId="12" xfId="0" applyNumberFormat="1" applyFont="1" applyFill="1" applyBorder="1" applyAlignment="1">
      <alignment horizontal="center" vertical="center"/>
    </xf>
    <xf numFmtId="0" fontId="27" fillId="17" borderId="11" xfId="0" applyFont="1" applyFill="1" applyBorder="1" applyAlignment="1">
      <alignment horizontal="center" vertical="center"/>
    </xf>
    <xf numFmtId="9" fontId="25" fillId="16" borderId="13" xfId="0" applyNumberFormat="1" applyFont="1" applyFill="1" applyBorder="1" applyAlignment="1">
      <alignment horizontal="center" wrapText="1"/>
    </xf>
    <xf numFmtId="9" fontId="25" fillId="16" borderId="14" xfId="0" applyNumberFormat="1" applyFont="1" applyFill="1" applyBorder="1" applyAlignment="1">
      <alignment horizontal="center" wrapText="1"/>
    </xf>
    <xf numFmtId="9" fontId="27" fillId="16" borderId="12" xfId="0" applyNumberFormat="1" applyFont="1" applyFill="1" applyBorder="1" applyAlignment="1">
      <alignment horizontal="center" vertical="center" wrapText="1"/>
    </xf>
    <xf numFmtId="0" fontId="27" fillId="16" borderId="11" xfId="0" applyFont="1" applyFill="1" applyBorder="1" applyAlignment="1">
      <alignment horizontal="center" vertical="center" wrapText="1"/>
    </xf>
    <xf numFmtId="0" fontId="28" fillId="16" borderId="12" xfId="0" applyFont="1" applyFill="1" applyBorder="1" applyAlignment="1">
      <alignment horizontal="left" vertical="center" wrapText="1"/>
    </xf>
    <xf numFmtId="0" fontId="28" fillId="16" borderId="11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right" vertical="center" textRotation="90" wrapText="1"/>
    </xf>
    <xf numFmtId="0" fontId="27" fillId="0" borderId="12" xfId="0" applyFont="1" applyFill="1" applyBorder="1" applyAlignment="1">
      <alignment horizontal="right" vertical="center" textRotation="90" wrapText="1"/>
    </xf>
    <xf numFmtId="0" fontId="27" fillId="0" borderId="11" xfId="0" applyFont="1" applyFill="1" applyBorder="1" applyAlignment="1">
      <alignment horizontal="right" vertical="center" textRotation="90" wrapText="1"/>
    </xf>
    <xf numFmtId="1" fontId="27" fillId="16" borderId="12" xfId="0" applyNumberFormat="1" applyFont="1" applyFill="1" applyBorder="1" applyAlignment="1">
      <alignment horizontal="center" vertical="center" wrapText="1"/>
    </xf>
    <xf numFmtId="1" fontId="27" fillId="16" borderId="11" xfId="0" applyNumberFormat="1" applyFont="1" applyFill="1" applyBorder="1" applyAlignment="1">
      <alignment horizontal="center" vertical="center" wrapText="1"/>
    </xf>
    <xf numFmtId="0" fontId="23" fillId="16" borderId="12" xfId="0" applyFont="1" applyFill="1" applyBorder="1" applyAlignment="1">
      <alignment horizontal="center" vertical="center"/>
    </xf>
    <xf numFmtId="0" fontId="23" fillId="16" borderId="11" xfId="0" applyFont="1" applyFill="1" applyBorder="1" applyAlignment="1">
      <alignment horizontal="center" vertical="center"/>
    </xf>
    <xf numFmtId="1" fontId="27" fillId="18" borderId="12" xfId="0" applyNumberFormat="1" applyFont="1" applyFill="1" applyBorder="1" applyAlignment="1">
      <alignment horizontal="center" vertical="center" wrapText="1"/>
    </xf>
    <xf numFmtId="1" fontId="27" fillId="18" borderId="11" xfId="0" applyNumberFormat="1" applyFont="1" applyFill="1" applyBorder="1" applyAlignment="1">
      <alignment horizontal="center" vertical="center" wrapText="1"/>
    </xf>
    <xf numFmtId="0" fontId="27" fillId="16" borderId="12" xfId="0" applyFont="1" applyFill="1" applyBorder="1" applyAlignment="1">
      <alignment horizontal="center" vertical="center" wrapText="1"/>
    </xf>
    <xf numFmtId="0" fontId="31" fillId="16" borderId="18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2" fontId="34" fillId="16" borderId="0" xfId="0" applyNumberFormat="1" applyFont="1" applyFill="1" applyAlignment="1" applyProtection="1">
      <alignment horizontal="center"/>
      <protection locked="0"/>
    </xf>
    <xf numFmtId="2" fontId="34" fillId="16" borderId="20" xfId="0" applyNumberFormat="1" applyFont="1" applyFill="1" applyBorder="1" applyAlignment="1" applyProtection="1">
      <alignment horizontal="center"/>
      <protection locked="0"/>
    </xf>
    <xf numFmtId="0" fontId="30" fillId="16" borderId="21" xfId="0" applyFont="1" applyFill="1" applyBorder="1" applyAlignment="1" applyProtection="1">
      <alignment horizontal="left"/>
      <protection locked="0"/>
    </xf>
    <xf numFmtId="0" fontId="30" fillId="16" borderId="22" xfId="0" applyFont="1" applyFill="1" applyBorder="1" applyAlignment="1" applyProtection="1">
      <alignment horizontal="left"/>
      <protection locked="0"/>
    </xf>
    <xf numFmtId="0" fontId="30" fillId="0" borderId="22" xfId="0" applyFont="1" applyFill="1" applyBorder="1" applyAlignment="1" applyProtection="1">
      <alignment horizontal="left"/>
      <protection locked="0"/>
    </xf>
    <xf numFmtId="0" fontId="36" fillId="16" borderId="0" xfId="0" applyFont="1" applyFill="1" applyAlignment="1" applyProtection="1">
      <alignment horizontal="left" wrapText="1"/>
      <protection locked="0"/>
    </xf>
    <xf numFmtId="0" fontId="36" fillId="16" borderId="20" xfId="0" applyFont="1" applyFill="1" applyBorder="1" applyAlignment="1" applyProtection="1">
      <alignment horizontal="left" wrapText="1"/>
      <protection locked="0"/>
    </xf>
    <xf numFmtId="0" fontId="30" fillId="16" borderId="24" xfId="0" applyFont="1" applyFill="1" applyBorder="1" applyAlignment="1" applyProtection="1">
      <alignment horizontal="left"/>
      <protection locked="0"/>
    </xf>
    <xf numFmtId="0" fontId="30" fillId="16" borderId="25" xfId="0" applyFont="1" applyFill="1" applyBorder="1" applyAlignment="1" applyProtection="1">
      <alignment horizontal="left"/>
      <protection locked="0"/>
    </xf>
    <xf numFmtId="0" fontId="30" fillId="0" borderId="25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>
      <alignment horizontal="center" vertical="center" wrapText="1"/>
    </xf>
    <xf numFmtId="9" fontId="25" fillId="16" borderId="10" xfId="0" applyNumberFormat="1" applyFont="1" applyFill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1" fontId="27" fillId="0" borderId="12" xfId="0" applyNumberFormat="1" applyFont="1" applyFill="1" applyBorder="1" applyAlignment="1">
      <alignment horizontal="center" vertical="center" wrapText="1"/>
    </xf>
    <xf numFmtId="1" fontId="27" fillId="0" borderId="11" xfId="0" applyNumberFormat="1" applyFont="1" applyFill="1" applyBorder="1" applyAlignment="1">
      <alignment horizontal="center" vertical="center" wrapText="1"/>
    </xf>
    <xf numFmtId="0" fontId="28" fillId="16" borderId="12" xfId="0" applyFont="1" applyFill="1" applyBorder="1" applyAlignment="1">
      <alignment horizontal="center" vertical="center" wrapText="1"/>
    </xf>
    <xf numFmtId="0" fontId="28" fillId="16" borderId="11" xfId="0" applyFont="1" applyFill="1" applyBorder="1" applyAlignment="1">
      <alignment horizontal="center" vertical="center" wrapText="1"/>
    </xf>
    <xf numFmtId="0" fontId="34" fillId="16" borderId="0" xfId="0" applyFont="1" applyFill="1" applyAlignment="1" applyProtection="1">
      <alignment horizontal="center"/>
      <protection locked="0"/>
    </xf>
    <xf numFmtId="0" fontId="34" fillId="16" borderId="0" xfId="0" applyFont="1" applyFill="1" applyAlignment="1" applyProtection="1">
      <alignment horizontal="left" wrapText="1"/>
      <protection locked="0"/>
    </xf>
    <xf numFmtId="0" fontId="34" fillId="16" borderId="20" xfId="0" applyFont="1" applyFill="1" applyBorder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wrapText="1"/>
      <protection locked="0"/>
    </xf>
    <xf numFmtId="0" fontId="35" fillId="0" borderId="0" xfId="0" applyFont="1" applyAlignment="1">
      <alignment wrapText="1"/>
    </xf>
    <xf numFmtId="0" fontId="30" fillId="0" borderId="24" xfId="0" applyFont="1" applyFill="1" applyBorder="1" applyAlignment="1" applyProtection="1">
      <alignment horizontal="left"/>
      <protection locked="0"/>
    </xf>
    <xf numFmtId="0" fontId="31" fillId="0" borderId="24" xfId="0" applyFont="1" applyFill="1" applyBorder="1" applyAlignment="1" applyProtection="1">
      <alignment horizontal="center"/>
      <protection locked="0"/>
    </xf>
    <xf numFmtId="0" fontId="31" fillId="0" borderId="25" xfId="0" applyFont="1" applyFill="1" applyBorder="1" applyAlignment="1" applyProtection="1">
      <alignment horizontal="center"/>
      <protection locked="0"/>
    </xf>
    <xf numFmtId="1" fontId="30" fillId="16" borderId="10" xfId="0" applyNumberFormat="1" applyFont="1" applyFill="1" applyBorder="1" applyAlignment="1" applyProtection="1">
      <alignment horizontal="center" vertical="center" wrapText="1"/>
      <protection locked="0"/>
    </xf>
    <xf numFmtId="0" fontId="30" fillId="16" borderId="24" xfId="0" applyFont="1" applyFill="1" applyBorder="1" applyAlignment="1" applyProtection="1">
      <alignment horizontal="left" vertical="center" wrapText="1"/>
      <protection locked="0"/>
    </xf>
    <xf numFmtId="0" fontId="30" fillId="16" borderId="25" xfId="0" applyFont="1" applyFill="1" applyBorder="1" applyAlignment="1" applyProtection="1">
      <alignment horizontal="left" vertical="center" wrapText="1"/>
      <protection locked="0"/>
    </xf>
    <xf numFmtId="0" fontId="30" fillId="0" borderId="25" xfId="0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horizontal="center"/>
      <protection locked="0"/>
    </xf>
    <xf numFmtId="1" fontId="30" fillId="16" borderId="10" xfId="0" applyNumberFormat="1" applyFont="1" applyFill="1" applyBorder="1" applyAlignment="1" applyProtection="1">
      <alignment horizontal="center" vertical="center"/>
    </xf>
    <xf numFmtId="1" fontId="30" fillId="0" borderId="10" xfId="0" applyNumberFormat="1" applyFont="1" applyBorder="1" applyAlignment="1" applyProtection="1">
      <alignment horizontal="center" vertical="center" wrapText="1"/>
    </xf>
    <xf numFmtId="1" fontId="30" fillId="0" borderId="10" xfId="0" applyNumberFormat="1" applyFont="1" applyBorder="1" applyAlignment="1" applyProtection="1">
      <alignment horizontal="center" vertical="center"/>
    </xf>
    <xf numFmtId="1" fontId="31" fillId="16" borderId="28" xfId="0" applyNumberFormat="1" applyFont="1" applyFill="1" applyBorder="1" applyAlignment="1" applyProtection="1">
      <alignment horizontal="center" vertical="center"/>
    </xf>
    <xf numFmtId="1" fontId="31" fillId="16" borderId="23" xfId="0" applyNumberFormat="1" applyFont="1" applyFill="1" applyBorder="1" applyAlignment="1" applyProtection="1">
      <alignment horizontal="center" vertical="center"/>
    </xf>
    <xf numFmtId="0" fontId="30" fillId="16" borderId="29" xfId="0" applyFont="1" applyFill="1" applyBorder="1" applyAlignment="1" applyProtection="1">
      <alignment horizontal="center"/>
      <protection locked="0"/>
    </xf>
    <xf numFmtId="0" fontId="30" fillId="0" borderId="29" xfId="0" applyFont="1" applyFill="1" applyBorder="1" applyAlignment="1" applyProtection="1">
      <alignment horizontal="center"/>
      <protection locked="0"/>
    </xf>
    <xf numFmtId="0" fontId="30" fillId="16" borderId="24" xfId="0" applyFont="1" applyFill="1" applyBorder="1" applyAlignment="1" applyProtection="1">
      <alignment horizontal="center"/>
      <protection locked="0"/>
    </xf>
    <xf numFmtId="0" fontId="30" fillId="0" borderId="27" xfId="0" applyFont="1" applyFill="1" applyBorder="1" applyAlignment="1" applyProtection="1">
      <alignment horizontal="left"/>
      <protection locked="0"/>
    </xf>
    <xf numFmtId="9" fontId="25" fillId="17" borderId="12" xfId="0" applyNumberFormat="1" applyFont="1" applyFill="1" applyBorder="1" applyAlignment="1">
      <alignment horizontal="center" vertical="center" textRotation="90"/>
    </xf>
    <xf numFmtId="9" fontId="25" fillId="17" borderId="11" xfId="0" applyNumberFormat="1" applyFont="1" applyFill="1" applyBorder="1" applyAlignment="1">
      <alignment horizontal="center" vertical="center" textRotation="90"/>
    </xf>
    <xf numFmtId="0" fontId="40" fillId="0" borderId="25" xfId="0" applyFont="1" applyBorder="1" applyAlignment="1" applyProtection="1">
      <alignment horizontal="left"/>
      <protection locked="0"/>
    </xf>
    <xf numFmtId="9" fontId="25" fillId="16" borderId="13" xfId="0" applyNumberFormat="1" applyFont="1" applyFill="1" applyBorder="1" applyAlignment="1">
      <alignment horizontal="center" vertical="center"/>
    </xf>
    <xf numFmtId="9" fontId="25" fillId="16" borderId="15" xfId="0" applyNumberFormat="1" applyFont="1" applyFill="1" applyBorder="1" applyAlignment="1">
      <alignment horizontal="center" vertical="center"/>
    </xf>
    <xf numFmtId="9" fontId="25" fillId="16" borderId="14" xfId="0" applyNumberFormat="1" applyFont="1" applyFill="1" applyBorder="1" applyAlignment="1">
      <alignment horizontal="center" vertical="center"/>
    </xf>
    <xf numFmtId="2" fontId="27" fillId="0" borderId="13" xfId="0" applyNumberFormat="1" applyFont="1" applyFill="1" applyBorder="1" applyAlignment="1">
      <alignment horizontal="center" vertical="center" wrapText="1"/>
    </xf>
    <xf numFmtId="2" fontId="27" fillId="0" borderId="15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/>
    </xf>
    <xf numFmtId="0" fontId="27" fillId="0" borderId="10" xfId="0" applyFont="1" applyFill="1" applyBorder="1" applyAlignment="1">
      <alignment horizontal="center" wrapText="1"/>
    </xf>
    <xf numFmtId="1" fontId="31" fillId="0" borderId="28" xfId="0" applyNumberFormat="1" applyFont="1" applyBorder="1" applyAlignment="1" applyProtection="1">
      <alignment horizontal="center" vertical="center"/>
    </xf>
    <xf numFmtId="1" fontId="31" fillId="0" borderId="23" xfId="0" applyNumberFormat="1" applyFont="1" applyBorder="1" applyAlignment="1" applyProtection="1">
      <alignment horizontal="center" vertical="center"/>
    </xf>
    <xf numFmtId="0" fontId="28" fillId="16" borderId="12" xfId="0" applyFont="1" applyFill="1" applyBorder="1" applyAlignment="1">
      <alignment horizontal="left" vertical="center"/>
    </xf>
    <xf numFmtId="0" fontId="28" fillId="16" borderId="11" xfId="0" applyFont="1" applyFill="1" applyBorder="1" applyAlignment="1">
      <alignment horizontal="left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3" builtinId="3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2"/>
  <sheetViews>
    <sheetView tabSelected="1" view="pageBreakPreview" topLeftCell="A83" zoomScale="53" zoomScaleNormal="95" zoomScaleSheetLayoutView="53" workbookViewId="0">
      <selection activeCell="Q50" sqref="Q50"/>
    </sheetView>
  </sheetViews>
  <sheetFormatPr defaultRowHeight="18" x14ac:dyDescent="0.25"/>
  <cols>
    <col min="1" max="1" width="5.42578125" style="1" customWidth="1"/>
    <col min="2" max="2" width="34.5703125" style="1" customWidth="1"/>
    <col min="3" max="3" width="20" style="1" customWidth="1"/>
    <col min="4" max="4" width="14" style="1" customWidth="1"/>
    <col min="5" max="5" width="21.42578125" style="28" customWidth="1"/>
    <col min="6" max="6" width="10.140625" style="28" customWidth="1"/>
    <col min="7" max="7" width="9" style="28" customWidth="1"/>
    <col min="8" max="8" width="11.140625" style="28" customWidth="1"/>
    <col min="9" max="12" width="14.85546875" style="2" customWidth="1"/>
    <col min="13" max="13" width="8.140625" style="1" customWidth="1"/>
    <col min="14" max="14" width="7.7109375" style="1" customWidth="1"/>
    <col min="15" max="15" width="8.140625" style="1" customWidth="1"/>
    <col min="16" max="16" width="14.140625" style="1" customWidth="1"/>
    <col min="17" max="17" width="11.28515625" style="1" customWidth="1"/>
    <col min="18" max="18" width="15.28515625" style="1" customWidth="1"/>
    <col min="19" max="19" width="22.28515625" style="1" customWidth="1"/>
    <col min="20" max="20" width="13.5703125" style="1" customWidth="1"/>
    <col min="21" max="21" width="14.42578125" style="1" customWidth="1"/>
    <col min="22" max="22" width="14.7109375" style="1" customWidth="1"/>
    <col min="23" max="23" width="12" style="1" customWidth="1"/>
    <col min="24" max="24" width="15.28515625" style="1" customWidth="1"/>
    <col min="25" max="25" width="14.42578125" style="1" customWidth="1"/>
    <col min="26" max="26" width="17" style="1" customWidth="1"/>
    <col min="27" max="27" width="12" style="1" customWidth="1"/>
    <col min="28" max="28" width="13.5703125" style="1" customWidth="1"/>
    <col min="29" max="29" width="17.5703125" style="1" customWidth="1"/>
    <col min="30" max="30" width="13" style="1" customWidth="1"/>
    <col min="31" max="32" width="15" style="1" customWidth="1"/>
    <col min="33" max="33" width="14.28515625" style="1" customWidth="1"/>
    <col min="34" max="34" width="13.7109375" style="1" customWidth="1"/>
    <col min="35" max="35" width="12.5703125" style="1" customWidth="1"/>
    <col min="36" max="36" width="13" style="1" customWidth="1"/>
    <col min="37" max="37" width="13.42578125" style="1" customWidth="1"/>
    <col min="38" max="38" width="17.5703125" style="1" customWidth="1"/>
    <col min="39" max="39" width="9.140625" style="1"/>
    <col min="40" max="40" width="13.140625" style="1" customWidth="1"/>
    <col min="41" max="41" width="14" style="1" customWidth="1"/>
    <col min="42" max="42" width="14.7109375" style="1" customWidth="1"/>
    <col min="43" max="43" width="12.28515625" style="1" customWidth="1"/>
    <col min="44" max="44" width="15.85546875" style="1" customWidth="1"/>
    <col min="45" max="16384" width="9.140625" style="1"/>
  </cols>
  <sheetData>
    <row r="1" spans="1:44" s="74" customFormat="1" ht="33.75" customHeight="1" thickBot="1" x14ac:dyDescent="0.45">
      <c r="A1" s="71"/>
      <c r="B1" s="71"/>
      <c r="C1" s="71"/>
      <c r="D1" s="71"/>
      <c r="E1" s="71"/>
      <c r="F1" s="71"/>
      <c r="G1" s="71"/>
      <c r="H1" s="71"/>
      <c r="I1" s="72"/>
      <c r="J1" s="71"/>
      <c r="K1" s="73"/>
      <c r="L1" s="73"/>
      <c r="M1" s="71"/>
      <c r="P1" s="75"/>
      <c r="R1" s="71"/>
      <c r="S1" s="76"/>
      <c r="T1" s="71"/>
      <c r="U1" s="77"/>
      <c r="V1" s="78"/>
      <c r="W1" s="79"/>
      <c r="X1" s="80"/>
      <c r="Y1" s="80"/>
      <c r="Z1" s="81"/>
      <c r="AA1" s="81"/>
      <c r="AB1" s="80"/>
      <c r="AC1" s="80"/>
      <c r="AD1" s="80"/>
      <c r="AE1" s="80"/>
      <c r="AF1" s="80"/>
      <c r="AG1" s="80"/>
      <c r="AH1" s="80"/>
      <c r="AI1" s="82"/>
      <c r="AJ1" s="80"/>
      <c r="AK1" s="80"/>
      <c r="AL1" s="80"/>
      <c r="AM1" s="71"/>
      <c r="AN1" s="71"/>
      <c r="AO1" s="71"/>
      <c r="AP1" s="71"/>
      <c r="AQ1" s="80"/>
      <c r="AR1" s="71"/>
    </row>
    <row r="2" spans="1:44" s="74" customFormat="1" ht="33" customHeight="1" x14ac:dyDescent="0.45">
      <c r="A2" s="71"/>
      <c r="B2" s="83" t="s">
        <v>69</v>
      </c>
      <c r="C2" s="83"/>
      <c r="D2" s="83"/>
      <c r="E2" s="84"/>
      <c r="F2" s="84"/>
      <c r="G2" s="83" t="s">
        <v>69</v>
      </c>
      <c r="H2" s="83"/>
      <c r="I2" s="83"/>
      <c r="J2" s="85"/>
      <c r="K2" s="85"/>
      <c r="L2" s="85"/>
      <c r="M2" s="85"/>
      <c r="N2" s="85"/>
      <c r="O2" s="85"/>
      <c r="P2" s="85"/>
      <c r="Q2" s="86" t="s">
        <v>70</v>
      </c>
      <c r="R2" s="87"/>
      <c r="S2" s="85"/>
      <c r="T2" s="85"/>
      <c r="U2" s="88"/>
      <c r="V2" s="85"/>
      <c r="W2" s="85"/>
      <c r="X2" s="88"/>
      <c r="Y2" s="89" t="s">
        <v>71</v>
      </c>
      <c r="Z2" s="90"/>
      <c r="AA2" s="233" t="s">
        <v>72</v>
      </c>
      <c r="AB2" s="233"/>
      <c r="AC2" s="233"/>
      <c r="AD2" s="233"/>
      <c r="AE2" s="233"/>
      <c r="AF2" s="233"/>
      <c r="AG2" s="233"/>
      <c r="AH2" s="233"/>
      <c r="AI2" s="234"/>
      <c r="AJ2" s="233"/>
      <c r="AK2" s="233"/>
      <c r="AL2" s="233"/>
      <c r="AM2" s="233"/>
      <c r="AN2" s="91" t="s">
        <v>73</v>
      </c>
      <c r="AO2" s="91" t="s">
        <v>0</v>
      </c>
      <c r="AP2" s="92" t="s">
        <v>1</v>
      </c>
      <c r="AQ2" s="93" t="s">
        <v>2</v>
      </c>
      <c r="AR2" s="94" t="s">
        <v>74</v>
      </c>
    </row>
    <row r="3" spans="1:44" s="74" customFormat="1" ht="31.5" customHeight="1" x14ac:dyDescent="0.45">
      <c r="A3" s="71"/>
      <c r="B3" s="84"/>
      <c r="C3" s="84"/>
      <c r="D3" s="84"/>
      <c r="E3" s="84"/>
      <c r="F3" s="84"/>
      <c r="G3" s="84"/>
      <c r="H3" s="84"/>
      <c r="I3" s="84"/>
      <c r="J3" s="85"/>
      <c r="K3" s="85"/>
      <c r="L3" s="85"/>
      <c r="M3" s="95"/>
      <c r="N3" s="85"/>
      <c r="O3" s="85"/>
      <c r="P3" s="85"/>
      <c r="Q3" s="85" t="s">
        <v>75</v>
      </c>
      <c r="R3" s="88"/>
      <c r="S3" s="85"/>
      <c r="T3" s="235" t="s">
        <v>76</v>
      </c>
      <c r="U3" s="235"/>
      <c r="V3" s="235"/>
      <c r="W3" s="235"/>
      <c r="X3" s="236"/>
      <c r="Y3" s="96">
        <v>1</v>
      </c>
      <c r="Z3" s="96"/>
      <c r="AA3" s="237" t="s">
        <v>77</v>
      </c>
      <c r="AB3" s="238"/>
      <c r="AC3" s="238"/>
      <c r="AD3" s="238"/>
      <c r="AE3" s="238"/>
      <c r="AF3" s="238"/>
      <c r="AG3" s="238"/>
      <c r="AH3" s="238"/>
      <c r="AI3" s="239"/>
      <c r="AJ3" s="238"/>
      <c r="AK3" s="238"/>
      <c r="AL3" s="238"/>
      <c r="AM3" s="238"/>
      <c r="AN3" s="97">
        <v>1</v>
      </c>
      <c r="AO3" s="97">
        <v>6</v>
      </c>
      <c r="AP3" s="98">
        <v>8</v>
      </c>
      <c r="AQ3" s="99">
        <v>2</v>
      </c>
      <c r="AR3" s="100">
        <v>16</v>
      </c>
    </row>
    <row r="4" spans="1:44" s="74" customFormat="1" ht="32.25" customHeight="1" x14ac:dyDescent="0.45">
      <c r="A4" s="71"/>
      <c r="B4" s="84"/>
      <c r="C4" s="84"/>
      <c r="D4" s="84"/>
      <c r="E4" s="84"/>
      <c r="F4" s="84"/>
      <c r="G4" s="101"/>
      <c r="H4" s="101"/>
      <c r="I4" s="101"/>
      <c r="J4" s="84"/>
      <c r="K4" s="85"/>
      <c r="L4" s="85"/>
      <c r="M4" s="95"/>
      <c r="N4" s="85"/>
      <c r="O4" s="85"/>
      <c r="P4" s="85"/>
      <c r="Q4" s="240" t="s">
        <v>78</v>
      </c>
      <c r="R4" s="240"/>
      <c r="S4" s="240"/>
      <c r="T4" s="240"/>
      <c r="U4" s="240"/>
      <c r="V4" s="240"/>
      <c r="W4" s="240"/>
      <c r="X4" s="241"/>
      <c r="Y4" s="96">
        <v>2</v>
      </c>
      <c r="Z4" s="96"/>
      <c r="AA4" s="242" t="s">
        <v>79</v>
      </c>
      <c r="AB4" s="243"/>
      <c r="AC4" s="243"/>
      <c r="AD4" s="243"/>
      <c r="AE4" s="243"/>
      <c r="AF4" s="243"/>
      <c r="AG4" s="243"/>
      <c r="AH4" s="243"/>
      <c r="AI4" s="244"/>
      <c r="AJ4" s="243"/>
      <c r="AK4" s="243"/>
      <c r="AL4" s="243"/>
      <c r="AM4" s="243"/>
      <c r="AN4" s="102">
        <v>1</v>
      </c>
      <c r="AO4" s="102">
        <v>6</v>
      </c>
      <c r="AP4" s="103">
        <v>8</v>
      </c>
      <c r="AQ4" s="104">
        <v>2</v>
      </c>
      <c r="AR4" s="105">
        <f>SUM(AN4:AQ4)</f>
        <v>17</v>
      </c>
    </row>
    <row r="5" spans="1:44" s="74" customFormat="1" ht="90.75" customHeight="1" x14ac:dyDescent="0.45">
      <c r="A5" s="71"/>
      <c r="B5" s="255" t="s">
        <v>80</v>
      </c>
      <c r="C5" s="255"/>
      <c r="D5" s="255"/>
      <c r="E5" s="255"/>
      <c r="F5" s="255"/>
      <c r="G5" s="256" t="s">
        <v>187</v>
      </c>
      <c r="H5" s="257"/>
      <c r="I5" s="257"/>
      <c r="J5" s="257"/>
      <c r="K5" s="257"/>
      <c r="L5" s="257"/>
      <c r="M5" s="257"/>
      <c r="N5" s="257"/>
      <c r="O5" s="257"/>
      <c r="P5" s="257"/>
      <c r="Q5" s="106"/>
      <c r="R5" s="106"/>
      <c r="S5" s="106"/>
      <c r="T5" s="106"/>
      <c r="U5" s="106"/>
      <c r="V5" s="106"/>
      <c r="W5" s="106"/>
      <c r="X5" s="88"/>
      <c r="Y5" s="96">
        <v>3</v>
      </c>
      <c r="Z5" s="96"/>
      <c r="AA5" s="242" t="s">
        <v>81</v>
      </c>
      <c r="AB5" s="243"/>
      <c r="AC5" s="243"/>
      <c r="AD5" s="243"/>
      <c r="AE5" s="243"/>
      <c r="AF5" s="243"/>
      <c r="AG5" s="243"/>
      <c r="AH5" s="243"/>
      <c r="AI5" s="244"/>
      <c r="AJ5" s="243"/>
      <c r="AK5" s="243"/>
      <c r="AL5" s="243"/>
      <c r="AM5" s="243"/>
      <c r="AN5" s="107">
        <v>10</v>
      </c>
      <c r="AO5" s="107">
        <v>73</v>
      </c>
      <c r="AP5" s="108">
        <v>84</v>
      </c>
      <c r="AQ5" s="109">
        <v>11</v>
      </c>
      <c r="AR5" s="110">
        <f>AQ5+AP5+AO5</f>
        <v>168</v>
      </c>
    </row>
    <row r="6" spans="1:44" s="74" customFormat="1" ht="30" customHeight="1" x14ac:dyDescent="0.45">
      <c r="A6" s="71"/>
      <c r="B6" s="84"/>
      <c r="C6" s="84"/>
      <c r="D6" s="84"/>
      <c r="E6" s="84"/>
      <c r="F6" s="84"/>
      <c r="G6" s="84"/>
      <c r="H6" s="84"/>
      <c r="I6" s="84"/>
      <c r="J6" s="85"/>
      <c r="K6" s="111"/>
      <c r="L6" s="111"/>
      <c r="M6" s="111"/>
      <c r="N6" s="111"/>
      <c r="O6" s="85"/>
      <c r="P6" s="85"/>
      <c r="Q6" s="85" t="s">
        <v>188</v>
      </c>
      <c r="R6" s="88"/>
      <c r="S6" s="85"/>
      <c r="T6" s="85"/>
      <c r="U6" s="85"/>
      <c r="V6" s="85"/>
      <c r="W6" s="85"/>
      <c r="X6" s="88"/>
      <c r="Y6" s="261">
        <v>4</v>
      </c>
      <c r="Z6" s="112"/>
      <c r="AA6" s="262" t="s">
        <v>82</v>
      </c>
      <c r="AB6" s="263"/>
      <c r="AC6" s="263"/>
      <c r="AD6" s="263"/>
      <c r="AE6" s="263"/>
      <c r="AF6" s="263"/>
      <c r="AG6" s="263"/>
      <c r="AH6" s="263"/>
      <c r="AI6" s="264"/>
      <c r="AJ6" s="263"/>
      <c r="AK6" s="263"/>
      <c r="AL6" s="263"/>
      <c r="AM6" s="263"/>
      <c r="AN6" s="266">
        <v>20</v>
      </c>
      <c r="AO6" s="266">
        <v>156</v>
      </c>
      <c r="AP6" s="267">
        <v>279</v>
      </c>
      <c r="AQ6" s="268">
        <v>76</v>
      </c>
      <c r="AR6" s="269">
        <v>511</v>
      </c>
    </row>
    <row r="7" spans="1:44" s="74" customFormat="1" ht="123.75" customHeight="1" x14ac:dyDescent="0.45">
      <c r="A7" s="71"/>
      <c r="B7" s="265" t="s">
        <v>83</v>
      </c>
      <c r="C7" s="265"/>
      <c r="D7" s="265"/>
      <c r="E7" s="265"/>
      <c r="F7" s="265"/>
      <c r="G7" s="252" t="s">
        <v>202</v>
      </c>
      <c r="H7" s="252"/>
      <c r="I7" s="252"/>
      <c r="J7" s="252"/>
      <c r="K7" s="252"/>
      <c r="L7" s="252"/>
      <c r="M7" s="252"/>
      <c r="N7" s="252"/>
      <c r="O7" s="252"/>
      <c r="P7" s="252"/>
      <c r="Q7" s="253" t="s">
        <v>190</v>
      </c>
      <c r="R7" s="253"/>
      <c r="S7" s="253"/>
      <c r="T7" s="253"/>
      <c r="U7" s="253"/>
      <c r="V7" s="253"/>
      <c r="W7" s="253"/>
      <c r="X7" s="254"/>
      <c r="Y7" s="261"/>
      <c r="Z7" s="112"/>
      <c r="AA7" s="262"/>
      <c r="AB7" s="263"/>
      <c r="AC7" s="263"/>
      <c r="AD7" s="263"/>
      <c r="AE7" s="263"/>
      <c r="AF7" s="263"/>
      <c r="AG7" s="263"/>
      <c r="AH7" s="263"/>
      <c r="AI7" s="264"/>
      <c r="AJ7" s="263"/>
      <c r="AK7" s="263"/>
      <c r="AL7" s="263"/>
      <c r="AM7" s="263"/>
      <c r="AN7" s="266"/>
      <c r="AO7" s="266"/>
      <c r="AP7" s="267"/>
      <c r="AQ7" s="268"/>
      <c r="AR7" s="270"/>
    </row>
    <row r="8" spans="1:44" s="74" customFormat="1" ht="27" customHeight="1" x14ac:dyDescent="0.45">
      <c r="A8" s="71"/>
      <c r="B8" s="84"/>
      <c r="C8" s="84"/>
      <c r="D8" s="84"/>
      <c r="E8" s="84"/>
      <c r="F8" s="84"/>
      <c r="G8" s="101"/>
      <c r="H8" s="101"/>
      <c r="I8" s="113"/>
      <c r="J8" s="85"/>
      <c r="K8" s="85"/>
      <c r="L8" s="85"/>
      <c r="M8" s="85"/>
      <c r="N8" s="85"/>
      <c r="O8" s="85"/>
      <c r="P8" s="85"/>
      <c r="Q8" s="114" t="s">
        <v>84</v>
      </c>
      <c r="R8" s="114"/>
      <c r="S8" s="114"/>
      <c r="T8" s="85"/>
      <c r="U8" s="115" t="s">
        <v>183</v>
      </c>
      <c r="V8" s="85"/>
      <c r="W8" s="85"/>
      <c r="X8" s="116"/>
      <c r="Y8" s="117"/>
      <c r="Z8" s="117"/>
      <c r="AA8" s="271" t="s">
        <v>85</v>
      </c>
      <c r="AB8" s="271"/>
      <c r="AC8" s="271"/>
      <c r="AD8" s="271"/>
      <c r="AE8" s="271"/>
      <c r="AF8" s="271"/>
      <c r="AG8" s="271"/>
      <c r="AH8" s="271"/>
      <c r="AI8" s="272"/>
      <c r="AJ8" s="271"/>
      <c r="AK8" s="271"/>
      <c r="AL8" s="271"/>
      <c r="AM8" s="273"/>
      <c r="AN8" s="97">
        <v>20</v>
      </c>
      <c r="AO8" s="97">
        <v>156</v>
      </c>
      <c r="AP8" s="118">
        <v>279</v>
      </c>
      <c r="AQ8" s="99">
        <v>76</v>
      </c>
      <c r="AR8" s="119">
        <v>511</v>
      </c>
    </row>
    <row r="9" spans="1:44" s="74" customFormat="1" ht="27" customHeight="1" x14ac:dyDescent="0.45">
      <c r="A9" s="71"/>
      <c r="B9" s="84"/>
      <c r="C9" s="84"/>
      <c r="D9" s="84"/>
      <c r="E9" s="84"/>
      <c r="F9" s="85"/>
      <c r="G9" s="85"/>
      <c r="H9" s="85"/>
      <c r="I9" s="85"/>
      <c r="J9" s="85"/>
      <c r="K9" s="85"/>
      <c r="L9" s="85"/>
      <c r="M9" s="85"/>
      <c r="N9" s="85"/>
      <c r="O9" s="84"/>
      <c r="P9" s="120"/>
      <c r="Q9" s="121"/>
      <c r="R9" s="122"/>
      <c r="S9" s="84"/>
      <c r="T9" s="84"/>
      <c r="U9" s="85"/>
      <c r="V9" s="85"/>
      <c r="W9" s="85"/>
      <c r="X9" s="88"/>
      <c r="Y9" s="96" t="s">
        <v>86</v>
      </c>
      <c r="Z9" s="96"/>
      <c r="AA9" s="242" t="s">
        <v>87</v>
      </c>
      <c r="AB9" s="243"/>
      <c r="AC9" s="243"/>
      <c r="AD9" s="243"/>
      <c r="AE9" s="243"/>
      <c r="AF9" s="243"/>
      <c r="AG9" s="243"/>
      <c r="AH9" s="243"/>
      <c r="AI9" s="244"/>
      <c r="AJ9" s="243"/>
      <c r="AK9" s="243"/>
      <c r="AL9" s="243"/>
      <c r="AM9" s="243"/>
      <c r="AN9" s="102">
        <v>20</v>
      </c>
      <c r="AO9" s="102">
        <v>146</v>
      </c>
      <c r="AP9" s="103">
        <v>263</v>
      </c>
      <c r="AQ9" s="104">
        <v>67</v>
      </c>
      <c r="AR9" s="123">
        <f>AQ9+AP9+AO9</f>
        <v>476</v>
      </c>
    </row>
    <row r="10" spans="1:44" s="74" customFormat="1" ht="28.5" customHeight="1" x14ac:dyDescent="0.45">
      <c r="A10" s="71"/>
      <c r="B10" s="84"/>
      <c r="C10" s="84"/>
      <c r="D10" s="84"/>
      <c r="E10" s="84"/>
      <c r="F10" s="124"/>
      <c r="G10" s="124"/>
      <c r="H10" s="124"/>
      <c r="I10" s="124"/>
      <c r="J10" s="124"/>
      <c r="K10" s="124"/>
      <c r="L10" s="124"/>
      <c r="M10" s="124"/>
      <c r="N10" s="125"/>
      <c r="O10" s="126"/>
      <c r="P10" s="127"/>
      <c r="Q10" s="126"/>
      <c r="R10" s="126"/>
      <c r="S10" s="126"/>
      <c r="T10" s="125"/>
      <c r="U10" s="125"/>
      <c r="V10" s="125"/>
      <c r="W10" s="128"/>
      <c r="X10" s="128"/>
      <c r="Y10" s="129" t="s">
        <v>88</v>
      </c>
      <c r="Z10" s="129"/>
      <c r="AA10" s="258" t="s">
        <v>89</v>
      </c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130">
        <v>0</v>
      </c>
      <c r="AO10" s="130">
        <v>10</v>
      </c>
      <c r="AP10" s="130">
        <v>16</v>
      </c>
      <c r="AQ10" s="130">
        <v>9</v>
      </c>
      <c r="AR10" s="123">
        <f>AQ10+AP10+AO10</f>
        <v>35</v>
      </c>
    </row>
    <row r="11" spans="1:44" s="74" customFormat="1" ht="33.75" customHeight="1" x14ac:dyDescent="0.4">
      <c r="A11" s="71"/>
      <c r="B11" s="71"/>
      <c r="C11" s="71"/>
      <c r="D11" s="71"/>
      <c r="E11" s="71"/>
      <c r="N11" s="131"/>
      <c r="O11" s="132"/>
      <c r="P11" s="133"/>
      <c r="Q11" s="132"/>
      <c r="R11" s="132"/>
      <c r="S11" s="132"/>
      <c r="T11" s="132"/>
      <c r="U11" s="132"/>
      <c r="V11" s="132"/>
      <c r="W11" s="82"/>
      <c r="X11" s="82"/>
      <c r="Y11" s="134"/>
      <c r="Z11" s="134"/>
      <c r="AA11" s="259" t="s">
        <v>74</v>
      </c>
      <c r="AB11" s="260"/>
      <c r="AC11" s="260"/>
      <c r="AD11" s="260"/>
      <c r="AE11" s="260"/>
      <c r="AF11" s="260"/>
      <c r="AG11" s="260"/>
      <c r="AH11" s="260"/>
      <c r="AI11" s="260"/>
      <c r="AJ11" s="260"/>
      <c r="AK11" s="260"/>
      <c r="AL11" s="260"/>
      <c r="AM11" s="260"/>
      <c r="AN11" s="135"/>
      <c r="AO11" s="135">
        <f>SUBTOTAL(9,AO9:AO10)</f>
        <v>156</v>
      </c>
      <c r="AP11" s="136">
        <f>SUBTOTAL(9,AP9:AP10)</f>
        <v>279</v>
      </c>
      <c r="AQ11" s="137">
        <f>SUBTOTAL(9,AQ9:AQ10)</f>
        <v>76</v>
      </c>
      <c r="AR11" s="123">
        <f>SUBTOTAL(9,AR9:AR10)</f>
        <v>511</v>
      </c>
    </row>
    <row r="12" spans="1:44" s="74" customFormat="1" ht="20.25" customHeight="1" x14ac:dyDescent="0.4">
      <c r="A12" s="71"/>
      <c r="B12" s="71"/>
      <c r="C12" s="71"/>
      <c r="D12" s="71"/>
      <c r="E12" s="138"/>
      <c r="N12" s="132"/>
      <c r="O12" s="132"/>
      <c r="P12" s="82"/>
      <c r="Q12" s="131"/>
      <c r="R12" s="132"/>
      <c r="S12" s="132"/>
      <c r="T12" s="132"/>
      <c r="U12" s="132"/>
      <c r="V12" s="132"/>
      <c r="W12" s="82"/>
      <c r="X12" s="82"/>
      <c r="Y12" s="129">
        <v>1</v>
      </c>
      <c r="Z12" s="129"/>
      <c r="AA12" s="258" t="s">
        <v>40</v>
      </c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139"/>
      <c r="AO12" s="139">
        <v>0</v>
      </c>
      <c r="AP12" s="140"/>
      <c r="AQ12" s="141"/>
      <c r="AR12" s="142">
        <f>SUM(AO12:AQ12)</f>
        <v>0</v>
      </c>
    </row>
    <row r="13" spans="1:44" s="74" customFormat="1" ht="15.75" customHeight="1" x14ac:dyDescent="0.4">
      <c r="A13" s="71"/>
      <c r="B13" s="71"/>
      <c r="C13" s="71"/>
      <c r="D13" s="71"/>
      <c r="E13" s="71"/>
      <c r="N13" s="131"/>
      <c r="O13" s="131"/>
      <c r="P13" s="82"/>
      <c r="Q13" s="131"/>
      <c r="R13" s="131"/>
      <c r="S13" s="131"/>
      <c r="T13" s="131"/>
      <c r="U13" s="131"/>
      <c r="V13" s="131"/>
      <c r="W13" s="82"/>
      <c r="X13" s="82"/>
      <c r="Y13" s="129">
        <v>2</v>
      </c>
      <c r="Z13" s="129"/>
      <c r="AA13" s="258" t="s">
        <v>90</v>
      </c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139"/>
      <c r="AO13" s="139"/>
      <c r="AP13" s="140"/>
      <c r="AQ13" s="141"/>
      <c r="AR13" s="142">
        <f t="shared" ref="AR13:AR31" si="0">SUM(AO13:AQ13)</f>
        <v>0</v>
      </c>
    </row>
    <row r="14" spans="1:44" s="74" customFormat="1" ht="16.5" customHeight="1" x14ac:dyDescent="0.4">
      <c r="A14" s="71"/>
      <c r="B14" s="71"/>
      <c r="C14" s="71"/>
      <c r="D14" s="71"/>
      <c r="E14" s="71"/>
      <c r="F14" s="132"/>
      <c r="G14" s="132"/>
      <c r="H14" s="132"/>
      <c r="I14" s="132"/>
      <c r="J14" s="132"/>
      <c r="K14" s="132"/>
      <c r="L14" s="132"/>
      <c r="M14" s="143"/>
      <c r="N14" s="131"/>
      <c r="O14" s="143"/>
      <c r="P14" s="144"/>
      <c r="Q14" s="143"/>
      <c r="R14" s="143"/>
      <c r="S14" s="143"/>
      <c r="T14" s="131"/>
      <c r="U14" s="131"/>
      <c r="V14" s="131"/>
      <c r="W14" s="82"/>
      <c r="X14" s="82"/>
      <c r="Y14" s="129">
        <v>3</v>
      </c>
      <c r="Z14" s="129"/>
      <c r="AA14" s="258" t="s">
        <v>91</v>
      </c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139"/>
      <c r="AO14" s="139"/>
      <c r="AP14" s="140"/>
      <c r="AQ14" s="141"/>
      <c r="AR14" s="142">
        <f t="shared" si="0"/>
        <v>0</v>
      </c>
    </row>
    <row r="15" spans="1:44" s="74" customFormat="1" ht="27.75" customHeight="1" x14ac:dyDescent="0.4">
      <c r="A15" s="71"/>
      <c r="B15" s="71"/>
      <c r="C15" s="71"/>
      <c r="D15" s="71"/>
      <c r="E15" s="71"/>
      <c r="F15" s="143" t="s">
        <v>92</v>
      </c>
      <c r="G15" s="143"/>
      <c r="H15" s="143"/>
      <c r="I15" s="143"/>
      <c r="J15" s="143"/>
      <c r="K15" s="143"/>
      <c r="L15" s="131"/>
      <c r="M15" s="131"/>
      <c r="N15" s="132"/>
      <c r="O15" s="132"/>
      <c r="P15" s="133"/>
      <c r="Q15" s="143"/>
      <c r="R15" s="143"/>
      <c r="S15" s="143"/>
      <c r="T15" s="131"/>
      <c r="U15" s="131"/>
      <c r="V15" s="131"/>
      <c r="W15" s="82"/>
      <c r="X15" s="82"/>
      <c r="Y15" s="129">
        <v>4</v>
      </c>
      <c r="Z15" s="129"/>
      <c r="AA15" s="258" t="s">
        <v>93</v>
      </c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139"/>
      <c r="AO15" s="139"/>
      <c r="AP15" s="140"/>
      <c r="AQ15" s="141"/>
      <c r="AR15" s="142">
        <f t="shared" si="0"/>
        <v>0</v>
      </c>
    </row>
    <row r="16" spans="1:44" s="74" customFormat="1" ht="27" customHeight="1" x14ac:dyDescent="0.4">
      <c r="A16" s="71"/>
      <c r="B16" s="71"/>
      <c r="C16" s="71"/>
      <c r="D16" s="71"/>
      <c r="E16" s="71"/>
      <c r="F16" s="145"/>
      <c r="G16" s="146" t="s">
        <v>94</v>
      </c>
      <c r="H16" s="145"/>
      <c r="I16" s="145"/>
      <c r="J16" s="145"/>
      <c r="K16" s="132"/>
      <c r="L16" s="132"/>
      <c r="M16" s="147"/>
      <c r="N16" s="148"/>
      <c r="O16" s="148"/>
      <c r="P16" s="148"/>
      <c r="Q16" s="148"/>
      <c r="R16" s="148"/>
      <c r="S16" s="148"/>
      <c r="T16" s="143"/>
      <c r="U16" s="143"/>
      <c r="V16" s="143"/>
      <c r="W16" s="82"/>
      <c r="X16" s="82"/>
      <c r="Y16" s="129">
        <v>5</v>
      </c>
      <c r="Z16" s="149"/>
      <c r="AA16" s="244" t="s">
        <v>95</v>
      </c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139"/>
      <c r="AO16" s="139"/>
      <c r="AP16" s="140"/>
      <c r="AQ16" s="141"/>
      <c r="AR16" s="142">
        <f t="shared" si="0"/>
        <v>0</v>
      </c>
    </row>
    <row r="17" spans="1:44" s="74" customFormat="1" ht="18" customHeight="1" x14ac:dyDescent="0.4">
      <c r="A17" s="71"/>
      <c r="B17" s="71"/>
      <c r="C17" s="71"/>
      <c r="D17" s="71"/>
      <c r="E17" s="71"/>
      <c r="F17" s="132"/>
      <c r="G17" s="132"/>
      <c r="H17" s="132"/>
      <c r="I17" s="132"/>
      <c r="J17" s="132"/>
      <c r="K17" s="132"/>
      <c r="L17" s="132"/>
      <c r="M17" s="131"/>
      <c r="N17" s="131"/>
      <c r="O17" s="131"/>
      <c r="P17" s="82"/>
      <c r="Q17" s="131"/>
      <c r="R17" s="131"/>
      <c r="S17" s="131"/>
      <c r="T17" s="131"/>
      <c r="U17" s="131"/>
      <c r="V17" s="131"/>
      <c r="W17" s="82"/>
      <c r="X17" s="82"/>
      <c r="Y17" s="129">
        <v>6</v>
      </c>
      <c r="Z17" s="150"/>
      <c r="AA17" s="244" t="s">
        <v>96</v>
      </c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139"/>
      <c r="AO17" s="139"/>
      <c r="AP17" s="140"/>
      <c r="AQ17" s="141"/>
      <c r="AR17" s="142">
        <f t="shared" si="0"/>
        <v>0</v>
      </c>
    </row>
    <row r="18" spans="1:44" s="74" customFormat="1" ht="18" customHeight="1" x14ac:dyDescent="0.4">
      <c r="A18" s="71"/>
      <c r="B18" s="71"/>
      <c r="C18" s="71"/>
      <c r="D18" s="71"/>
      <c r="E18" s="7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82"/>
      <c r="Q18" s="131"/>
      <c r="R18" s="131"/>
      <c r="S18" s="131"/>
      <c r="T18" s="131"/>
      <c r="U18" s="131"/>
      <c r="V18" s="131"/>
      <c r="W18" s="82"/>
      <c r="X18" s="82"/>
      <c r="Y18" s="129">
        <v>7</v>
      </c>
      <c r="Z18" s="150"/>
      <c r="AA18" s="244" t="s">
        <v>97</v>
      </c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139"/>
      <c r="AO18" s="139"/>
      <c r="AP18" s="140"/>
      <c r="AQ18" s="141"/>
      <c r="AR18" s="142">
        <f t="shared" si="0"/>
        <v>0</v>
      </c>
    </row>
    <row r="19" spans="1:44" s="74" customFormat="1" ht="25.5" customHeight="1" x14ac:dyDescent="0.4">
      <c r="A19" s="71"/>
      <c r="B19" s="71"/>
      <c r="C19" s="71"/>
      <c r="D19" s="71"/>
      <c r="E19" s="71"/>
      <c r="F19" s="143"/>
      <c r="G19" s="144" t="s">
        <v>98</v>
      </c>
      <c r="H19" s="131"/>
      <c r="I19" s="131" t="s">
        <v>189</v>
      </c>
      <c r="J19" s="151"/>
      <c r="K19" s="143"/>
      <c r="L19" s="132"/>
      <c r="M19" s="131"/>
      <c r="N19" s="131"/>
      <c r="O19" s="131"/>
      <c r="P19" s="82"/>
      <c r="Q19" s="131"/>
      <c r="R19" s="131"/>
      <c r="S19" s="186"/>
      <c r="T19" s="131"/>
      <c r="U19" s="131"/>
      <c r="V19" s="131"/>
      <c r="W19" s="82"/>
      <c r="X19" s="82"/>
      <c r="Y19" s="129">
        <v>8</v>
      </c>
      <c r="Z19" s="150"/>
      <c r="AA19" s="244" t="s">
        <v>99</v>
      </c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139"/>
      <c r="AO19" s="139"/>
      <c r="AP19" s="140"/>
      <c r="AQ19" s="141"/>
      <c r="AR19" s="142">
        <f t="shared" si="0"/>
        <v>0</v>
      </c>
    </row>
    <row r="20" spans="1:44" s="74" customFormat="1" ht="25.5" customHeight="1" x14ac:dyDescent="0.4">
      <c r="A20" s="71"/>
      <c r="B20" s="71"/>
      <c r="C20" s="71"/>
      <c r="D20" s="71"/>
      <c r="E20" s="7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82"/>
      <c r="Q20" s="131"/>
      <c r="R20" s="131"/>
      <c r="S20" s="131"/>
      <c r="T20" s="131"/>
      <c r="U20" s="131"/>
      <c r="V20" s="131"/>
      <c r="W20" s="82"/>
      <c r="X20" s="82"/>
      <c r="Y20" s="129">
        <v>9</v>
      </c>
      <c r="Z20" s="150"/>
      <c r="AA20" s="244" t="s">
        <v>100</v>
      </c>
      <c r="AB20" s="244"/>
      <c r="AC20" s="244"/>
      <c r="AD20" s="244"/>
      <c r="AE20" s="244"/>
      <c r="AF20" s="244"/>
      <c r="AG20" s="244"/>
      <c r="AH20" s="244"/>
      <c r="AI20" s="244"/>
      <c r="AJ20" s="244"/>
      <c r="AK20" s="244"/>
      <c r="AL20" s="244"/>
      <c r="AM20" s="244"/>
      <c r="AN20" s="139"/>
      <c r="AO20" s="139"/>
      <c r="AP20" s="152"/>
      <c r="AQ20" s="141"/>
      <c r="AR20" s="142">
        <f t="shared" si="0"/>
        <v>0</v>
      </c>
    </row>
    <row r="21" spans="1:44" s="74" customFormat="1" ht="28.5" customHeight="1" x14ac:dyDescent="0.4">
      <c r="A21" s="71"/>
      <c r="B21" s="71"/>
      <c r="C21" s="71"/>
      <c r="D21" s="71"/>
      <c r="E21" s="7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82"/>
      <c r="Q21" s="131"/>
      <c r="R21" s="131"/>
      <c r="S21" s="131"/>
      <c r="T21" s="131"/>
      <c r="U21" s="131"/>
      <c r="V21" s="131"/>
      <c r="W21" s="82"/>
      <c r="X21" s="82"/>
      <c r="Y21" s="129">
        <v>10</v>
      </c>
      <c r="Z21" s="150"/>
      <c r="AA21" s="244" t="s">
        <v>101</v>
      </c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4"/>
      <c r="AM21" s="244"/>
      <c r="AN21" s="139"/>
      <c r="AO21" s="139"/>
      <c r="AP21" s="140"/>
      <c r="AQ21" s="141"/>
      <c r="AR21" s="142">
        <f t="shared" si="0"/>
        <v>0</v>
      </c>
    </row>
    <row r="22" spans="1:44" s="74" customFormat="1" ht="22.5" customHeight="1" x14ac:dyDescent="0.4">
      <c r="A22" s="71"/>
      <c r="B22" s="71"/>
      <c r="C22" s="71"/>
      <c r="D22" s="71"/>
      <c r="E22" s="7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82"/>
      <c r="Q22" s="131"/>
      <c r="R22" s="131"/>
      <c r="S22" s="131"/>
      <c r="T22" s="131"/>
      <c r="U22" s="131"/>
      <c r="V22" s="131"/>
      <c r="W22" s="82"/>
      <c r="X22" s="82"/>
      <c r="Y22" s="129">
        <v>11</v>
      </c>
      <c r="Z22" s="150"/>
      <c r="AA22" s="244" t="s">
        <v>102</v>
      </c>
      <c r="AB22" s="244"/>
      <c r="AC22" s="244"/>
      <c r="AD22" s="244"/>
      <c r="AE22" s="244"/>
      <c r="AF22" s="244"/>
      <c r="AG22" s="244"/>
      <c r="AH22" s="244"/>
      <c r="AI22" s="244"/>
      <c r="AJ22" s="244"/>
      <c r="AK22" s="244"/>
      <c r="AL22" s="244"/>
      <c r="AM22" s="244"/>
      <c r="AN22" s="139"/>
      <c r="AO22" s="139"/>
      <c r="AP22" s="140"/>
      <c r="AQ22" s="141"/>
      <c r="AR22" s="142">
        <f t="shared" si="0"/>
        <v>0</v>
      </c>
    </row>
    <row r="23" spans="1:44" s="74" customFormat="1" ht="28.5" customHeight="1" x14ac:dyDescent="0.4">
      <c r="A23" s="71"/>
      <c r="B23" s="71"/>
      <c r="C23" s="71"/>
      <c r="D23" s="71"/>
      <c r="E23" s="7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82"/>
      <c r="Q23" s="131"/>
      <c r="R23" s="131"/>
      <c r="S23" s="131"/>
      <c r="T23" s="131"/>
      <c r="U23" s="131"/>
      <c r="V23" s="131"/>
      <c r="W23" s="82"/>
      <c r="X23" s="82"/>
      <c r="Y23" s="129">
        <v>12</v>
      </c>
      <c r="Z23" s="150"/>
      <c r="AA23" s="244" t="s">
        <v>103</v>
      </c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139"/>
      <c r="AO23" s="139"/>
      <c r="AP23" s="140"/>
      <c r="AQ23" s="141"/>
      <c r="AR23" s="142">
        <f t="shared" si="0"/>
        <v>0</v>
      </c>
    </row>
    <row r="24" spans="1:44" s="74" customFormat="1" ht="24.75" customHeight="1" x14ac:dyDescent="0.4">
      <c r="A24" s="71"/>
      <c r="B24" s="71"/>
      <c r="C24" s="153" t="s">
        <v>185</v>
      </c>
      <c r="D24" s="153"/>
      <c r="E24" s="153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82"/>
      <c r="Q24" s="131"/>
      <c r="R24" s="131"/>
      <c r="S24" s="131"/>
      <c r="T24" s="131"/>
      <c r="U24" s="131"/>
      <c r="V24" s="131"/>
      <c r="W24" s="82"/>
      <c r="X24" s="82"/>
      <c r="Y24" s="129">
        <v>13</v>
      </c>
      <c r="Z24" s="150"/>
      <c r="AA24" s="244" t="s">
        <v>104</v>
      </c>
      <c r="AB24" s="244"/>
      <c r="AC24" s="244"/>
      <c r="AD24" s="244"/>
      <c r="AE24" s="244"/>
      <c r="AF24" s="244"/>
      <c r="AG24" s="244"/>
      <c r="AH24" s="244"/>
      <c r="AI24" s="244"/>
      <c r="AJ24" s="244"/>
      <c r="AK24" s="244"/>
      <c r="AL24" s="244"/>
      <c r="AM24" s="244"/>
      <c r="AN24" s="139"/>
      <c r="AO24" s="139"/>
      <c r="AP24" s="140">
        <v>19</v>
      </c>
      <c r="AQ24" s="141"/>
      <c r="AR24" s="142">
        <f t="shared" si="0"/>
        <v>19</v>
      </c>
    </row>
    <row r="25" spans="1:44" s="74" customFormat="1" ht="23.25" customHeight="1" x14ac:dyDescent="0.4">
      <c r="A25" s="71"/>
      <c r="B25" s="71"/>
      <c r="C25" s="153"/>
      <c r="D25" s="153"/>
      <c r="E25" s="153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82"/>
      <c r="Q25" s="131"/>
      <c r="R25" s="131"/>
      <c r="S25" s="131"/>
      <c r="T25" s="131"/>
      <c r="U25" s="131"/>
      <c r="V25" s="131"/>
      <c r="W25" s="82"/>
      <c r="X25" s="82"/>
      <c r="Y25" s="129">
        <v>14</v>
      </c>
      <c r="Z25" s="150"/>
      <c r="AA25" s="244" t="s">
        <v>54</v>
      </c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139"/>
      <c r="AO25" s="139"/>
      <c r="AP25" s="140"/>
      <c r="AQ25" s="141"/>
      <c r="AR25" s="142">
        <f t="shared" si="0"/>
        <v>0</v>
      </c>
    </row>
    <row r="26" spans="1:44" s="74" customFormat="1" ht="25.5" customHeight="1" x14ac:dyDescent="0.4">
      <c r="A26" s="71"/>
      <c r="B26" s="71"/>
      <c r="C26" s="153" t="s">
        <v>184</v>
      </c>
      <c r="D26" s="153"/>
      <c r="E26" s="153"/>
      <c r="F26" s="131" t="s">
        <v>186</v>
      </c>
      <c r="G26" s="131"/>
      <c r="H26" s="131"/>
      <c r="I26" s="131"/>
      <c r="J26" s="131"/>
      <c r="K26" s="131"/>
      <c r="L26" s="131"/>
      <c r="M26" s="131"/>
      <c r="N26" s="131"/>
      <c r="O26" s="131"/>
      <c r="P26" s="82"/>
      <c r="Q26" s="131"/>
      <c r="R26" s="131"/>
      <c r="S26" s="131"/>
      <c r="T26" s="131"/>
      <c r="U26" s="131"/>
      <c r="V26" s="131"/>
      <c r="W26" s="82"/>
      <c r="X26" s="82"/>
      <c r="Y26" s="129">
        <v>15</v>
      </c>
      <c r="Z26" s="15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139"/>
      <c r="AO26" s="139"/>
      <c r="AP26" s="141"/>
      <c r="AQ26" s="141"/>
      <c r="AR26" s="142">
        <f t="shared" si="0"/>
        <v>0</v>
      </c>
    </row>
    <row r="27" spans="1:44" s="155" customFormat="1" ht="22.5" customHeight="1" x14ac:dyDescent="0.4">
      <c r="B27" s="156"/>
      <c r="Y27" s="129">
        <v>16</v>
      </c>
      <c r="Z27" s="157"/>
      <c r="AA27" s="277" t="s">
        <v>105</v>
      </c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158"/>
      <c r="AO27" s="158"/>
      <c r="AP27" s="159"/>
      <c r="AQ27" s="158"/>
      <c r="AR27" s="142">
        <f t="shared" si="0"/>
        <v>0</v>
      </c>
    </row>
    <row r="28" spans="1:44" s="74" customFormat="1" ht="33.75" customHeight="1" x14ac:dyDescent="0.4">
      <c r="A28" s="71"/>
      <c r="B28" s="71"/>
      <c r="C28" s="71"/>
      <c r="D28" s="71"/>
      <c r="E28" s="7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82"/>
      <c r="Q28" s="131"/>
      <c r="R28" s="131"/>
      <c r="S28" s="131"/>
      <c r="T28" s="131"/>
      <c r="U28" s="131"/>
      <c r="V28" s="131"/>
      <c r="W28" s="82"/>
      <c r="X28" s="82"/>
      <c r="Y28" s="129">
        <v>17</v>
      </c>
      <c r="Z28" s="150"/>
      <c r="AA28" s="244" t="s">
        <v>106</v>
      </c>
      <c r="AB28" s="244"/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139"/>
      <c r="AO28" s="139"/>
      <c r="AP28" s="140"/>
      <c r="AQ28" s="141"/>
      <c r="AR28" s="142">
        <f t="shared" si="0"/>
        <v>0</v>
      </c>
    </row>
    <row r="29" spans="1:44" s="74" customFormat="1" ht="31.5" customHeight="1" x14ac:dyDescent="0.4">
      <c r="A29" s="71"/>
      <c r="B29" s="71"/>
      <c r="C29" s="71"/>
      <c r="D29" s="71"/>
      <c r="E29" s="7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82"/>
      <c r="Q29" s="131"/>
      <c r="R29" s="131"/>
      <c r="S29" s="131"/>
      <c r="T29" s="131"/>
      <c r="U29" s="131"/>
      <c r="V29" s="131"/>
      <c r="W29" s="82"/>
      <c r="X29" s="82"/>
      <c r="Y29" s="129">
        <v>18</v>
      </c>
      <c r="Z29" s="150"/>
      <c r="AA29" s="244" t="s">
        <v>107</v>
      </c>
      <c r="AB29" s="244"/>
      <c r="AC29" s="244"/>
      <c r="AD29" s="244"/>
      <c r="AE29" s="244"/>
      <c r="AF29" s="244"/>
      <c r="AG29" s="244"/>
      <c r="AH29" s="244"/>
      <c r="AI29" s="244"/>
      <c r="AJ29" s="244"/>
      <c r="AK29" s="244"/>
      <c r="AL29" s="244"/>
      <c r="AM29" s="244"/>
      <c r="AN29" s="139"/>
      <c r="AO29" s="139"/>
      <c r="AP29" s="140"/>
      <c r="AQ29" s="141"/>
      <c r="AR29" s="142">
        <f t="shared" si="0"/>
        <v>0</v>
      </c>
    </row>
    <row r="30" spans="1:44" s="74" customFormat="1" ht="29.25" customHeight="1" x14ac:dyDescent="0.4">
      <c r="A30" s="71"/>
      <c r="B30" s="71"/>
      <c r="C30" s="71"/>
      <c r="D30" s="71"/>
      <c r="E30" s="7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82"/>
      <c r="Q30" s="131"/>
      <c r="R30" s="131"/>
      <c r="S30" s="132"/>
      <c r="T30" s="131"/>
      <c r="U30" s="131"/>
      <c r="V30" s="131"/>
      <c r="W30" s="82"/>
      <c r="X30" s="82"/>
      <c r="Y30" s="129">
        <v>19</v>
      </c>
      <c r="Z30" s="150"/>
      <c r="AA30" s="244" t="s">
        <v>108</v>
      </c>
      <c r="AB30" s="244"/>
      <c r="AC30" s="244"/>
      <c r="AD30" s="244"/>
      <c r="AE30" s="244"/>
      <c r="AF30" s="244"/>
      <c r="AG30" s="244"/>
      <c r="AH30" s="244"/>
      <c r="AI30" s="244"/>
      <c r="AJ30" s="244"/>
      <c r="AK30" s="244"/>
      <c r="AL30" s="244"/>
      <c r="AM30" s="244"/>
      <c r="AN30" s="139"/>
      <c r="AO30" s="139"/>
      <c r="AP30" s="140"/>
      <c r="AQ30" s="141"/>
      <c r="AR30" s="142">
        <f t="shared" si="0"/>
        <v>0</v>
      </c>
    </row>
    <row r="31" spans="1:44" s="74" customFormat="1" ht="38.25" customHeight="1" x14ac:dyDescent="0.4">
      <c r="A31" s="71"/>
      <c r="B31" s="71"/>
      <c r="C31" s="71"/>
      <c r="D31" s="71"/>
      <c r="E31" s="7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82"/>
      <c r="Q31" s="131"/>
      <c r="R31" s="131"/>
      <c r="S31" s="131"/>
      <c r="T31" s="131"/>
      <c r="U31" s="131"/>
      <c r="V31" s="131"/>
      <c r="W31" s="82"/>
      <c r="X31" s="82"/>
      <c r="Y31" s="129">
        <v>20</v>
      </c>
      <c r="Z31" s="160"/>
      <c r="AA31" s="274" t="s">
        <v>109</v>
      </c>
      <c r="AB31" s="274"/>
      <c r="AC31" s="274"/>
      <c r="AD31" s="274"/>
      <c r="AE31" s="274"/>
      <c r="AF31" s="274"/>
      <c r="AG31" s="274"/>
      <c r="AH31" s="274"/>
      <c r="AI31" s="274"/>
      <c r="AJ31" s="274"/>
      <c r="AK31" s="274"/>
      <c r="AL31" s="274"/>
      <c r="AM31" s="274"/>
      <c r="AN31" s="161"/>
      <c r="AO31" s="161"/>
      <c r="AP31" s="162"/>
      <c r="AQ31" s="163"/>
      <c r="AR31" s="142">
        <f t="shared" si="0"/>
        <v>0</v>
      </c>
    </row>
    <row r="32" spans="1:44" s="74" customFormat="1" ht="36" customHeight="1" x14ac:dyDescent="0.4">
      <c r="A32" s="71"/>
      <c r="B32" s="71"/>
      <c r="C32" s="71"/>
      <c r="D32" s="71"/>
      <c r="E32" s="7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82"/>
      <c r="Q32" s="131"/>
      <c r="R32" s="131"/>
      <c r="S32" s="131"/>
      <c r="T32" s="132"/>
      <c r="U32" s="131"/>
      <c r="V32" s="131"/>
      <c r="W32" s="82"/>
      <c r="X32" s="82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64"/>
      <c r="AO32" s="164">
        <f>SUM(AO12:AO31)</f>
        <v>0</v>
      </c>
      <c r="AP32" s="164">
        <f t="shared" ref="AP32:AR32" si="1">SUM(AP12:AP31)</f>
        <v>19</v>
      </c>
      <c r="AQ32" s="164">
        <f t="shared" si="1"/>
        <v>0</v>
      </c>
      <c r="AR32" s="176">
        <f t="shared" si="1"/>
        <v>19</v>
      </c>
    </row>
    <row r="33" spans="1:48" s="3" customFormat="1" ht="24.75" customHeight="1" x14ac:dyDescent="0.45">
      <c r="A33" s="7"/>
      <c r="B33" s="11"/>
      <c r="C33" s="11"/>
      <c r="D33" s="11"/>
      <c r="E33" s="30"/>
      <c r="F33" s="30"/>
      <c r="G33" s="30"/>
      <c r="H33" s="30"/>
      <c r="I33" s="12"/>
      <c r="J33" s="12"/>
      <c r="K33" s="12"/>
      <c r="L33" s="12"/>
      <c r="M33" s="11"/>
      <c r="N33" s="199" t="s">
        <v>65</v>
      </c>
      <c r="O33" s="199"/>
      <c r="P33" s="199"/>
      <c r="Q33" s="199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9"/>
      <c r="AH33" s="7"/>
      <c r="AI33" s="7"/>
      <c r="AJ33" s="7"/>
      <c r="AK33" s="7"/>
      <c r="AL33" s="7"/>
    </row>
    <row r="34" spans="1:48" s="3" customFormat="1" ht="28.5" customHeight="1" x14ac:dyDescent="0.45">
      <c r="A34" s="7"/>
      <c r="B34" s="11"/>
      <c r="C34" s="11"/>
      <c r="D34" s="11"/>
      <c r="E34" s="30"/>
      <c r="F34" s="30"/>
      <c r="G34" s="30"/>
      <c r="H34" s="30"/>
      <c r="I34" s="12"/>
      <c r="J34" s="12"/>
      <c r="K34" s="12"/>
      <c r="L34" s="12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66"/>
      <c r="AG34" s="9"/>
      <c r="AH34" s="7"/>
      <c r="AI34" s="7"/>
      <c r="AJ34" s="7"/>
      <c r="AK34" s="7"/>
      <c r="AL34" s="7"/>
    </row>
    <row r="35" spans="1:48" s="3" customFormat="1" ht="22.5" customHeight="1" x14ac:dyDescent="0.45">
      <c r="A35" s="7"/>
      <c r="B35" s="7"/>
      <c r="C35" s="7"/>
      <c r="D35" s="7"/>
      <c r="E35" s="29"/>
      <c r="F35" s="29"/>
      <c r="G35" s="29"/>
      <c r="H35" s="29"/>
      <c r="I35" s="8">
        <v>17697</v>
      </c>
      <c r="J35" s="8"/>
      <c r="K35" s="8"/>
      <c r="L35" s="8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48" s="3" customFormat="1" ht="1.5" hidden="1" customHeight="1" x14ac:dyDescent="0.45">
      <c r="A36" s="7"/>
      <c r="B36" s="7"/>
      <c r="C36" s="7"/>
      <c r="D36" s="7"/>
      <c r="E36" s="29"/>
      <c r="F36" s="29"/>
      <c r="G36" s="29"/>
      <c r="H36" s="29"/>
      <c r="I36" s="8"/>
      <c r="J36" s="8"/>
      <c r="K36" s="8"/>
      <c r="L36" s="8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48" s="3" customFormat="1" ht="34.5" hidden="1" customHeight="1" x14ac:dyDescent="0.45">
      <c r="A37" s="7"/>
      <c r="B37" s="7"/>
      <c r="C37" s="7"/>
      <c r="D37" s="7"/>
      <c r="E37" s="29"/>
      <c r="F37" s="29"/>
      <c r="G37" s="29"/>
      <c r="H37" s="29"/>
      <c r="I37" s="8"/>
      <c r="J37" s="8"/>
      <c r="K37" s="8"/>
      <c r="L37" s="8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</row>
    <row r="38" spans="1:48" s="3" customFormat="1" ht="34.5" hidden="1" customHeight="1" x14ac:dyDescent="0.45">
      <c r="A38" s="7"/>
      <c r="B38" s="7"/>
      <c r="C38" s="7"/>
      <c r="D38" s="7"/>
      <c r="E38" s="29"/>
      <c r="F38" s="29"/>
      <c r="G38" s="29"/>
      <c r="H38" s="29"/>
      <c r="I38" s="8"/>
      <c r="J38" s="8"/>
      <c r="K38" s="8"/>
      <c r="L38" s="8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48" s="3" customFormat="1" ht="32.25" hidden="1" customHeight="1" thickBot="1" x14ac:dyDescent="0.5">
      <c r="A39" s="7"/>
      <c r="B39" s="7"/>
      <c r="C39" s="7"/>
      <c r="D39" s="7"/>
      <c r="E39" s="29"/>
      <c r="F39" s="29"/>
      <c r="G39" s="29"/>
      <c r="H39" s="29"/>
      <c r="I39" s="8"/>
      <c r="J39" s="8"/>
      <c r="K39" s="8"/>
      <c r="L39" s="8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</row>
    <row r="40" spans="1:48" s="3" customFormat="1" ht="34.5" hidden="1" customHeight="1" x14ac:dyDescent="0.45">
      <c r="A40" s="7"/>
      <c r="B40" s="7"/>
      <c r="C40" s="7"/>
      <c r="D40" s="7"/>
      <c r="E40" s="29"/>
      <c r="F40" s="29"/>
      <c r="G40" s="29"/>
      <c r="H40" s="29"/>
      <c r="I40" s="8"/>
      <c r="J40" s="8"/>
      <c r="K40" s="8"/>
      <c r="L40" s="8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</row>
    <row r="41" spans="1:48" s="3" customFormat="1" ht="42.75" customHeight="1" x14ac:dyDescent="0.45">
      <c r="A41" s="245" t="s">
        <v>3</v>
      </c>
      <c r="B41" s="247" t="s">
        <v>4</v>
      </c>
      <c r="C41" s="247" t="s">
        <v>19</v>
      </c>
      <c r="D41" s="247" t="s">
        <v>20</v>
      </c>
      <c r="E41" s="232" t="s">
        <v>32</v>
      </c>
      <c r="F41" s="223" t="s">
        <v>5</v>
      </c>
      <c r="G41" s="223" t="s">
        <v>6</v>
      </c>
      <c r="H41" s="224" t="s">
        <v>16</v>
      </c>
      <c r="I41" s="248" t="s">
        <v>10</v>
      </c>
      <c r="J41" s="219" t="s">
        <v>60</v>
      </c>
      <c r="K41" s="226" t="s">
        <v>66</v>
      </c>
      <c r="L41" s="230" t="s">
        <v>67</v>
      </c>
      <c r="M41" s="201" t="s">
        <v>7</v>
      </c>
      <c r="N41" s="202"/>
      <c r="O41" s="202"/>
      <c r="P41" s="203"/>
      <c r="Q41" s="204" t="s">
        <v>18</v>
      </c>
      <c r="R41" s="205"/>
      <c r="S41" s="205"/>
      <c r="T41" s="206"/>
      <c r="U41" s="211" t="s">
        <v>41</v>
      </c>
      <c r="V41" s="215">
        <v>0.1</v>
      </c>
      <c r="W41" s="217" t="s">
        <v>50</v>
      </c>
      <c r="X41" s="218"/>
      <c r="Y41" s="246" t="s">
        <v>43</v>
      </c>
      <c r="Z41" s="246"/>
      <c r="AA41" s="278" t="s">
        <v>44</v>
      </c>
      <c r="AB41" s="279"/>
      <c r="AC41" s="280"/>
      <c r="AD41" s="275" t="s">
        <v>45</v>
      </c>
      <c r="AE41" s="180"/>
      <c r="AF41" s="177"/>
      <c r="AG41" s="178"/>
      <c r="AH41" s="179"/>
      <c r="AI41" s="281" t="s">
        <v>8</v>
      </c>
      <c r="AJ41" s="282"/>
      <c r="AK41" s="282"/>
      <c r="AL41" s="282"/>
      <c r="AM41" s="282"/>
      <c r="AN41" s="282"/>
      <c r="AO41" s="282"/>
      <c r="AP41" s="282"/>
      <c r="AQ41" s="283"/>
      <c r="AR41" s="195" t="s">
        <v>17</v>
      </c>
      <c r="AS41" s="200"/>
      <c r="AT41" s="200"/>
      <c r="AU41" s="200"/>
      <c r="AV41" s="200"/>
    </row>
    <row r="42" spans="1:48" s="3" customFormat="1" ht="171" customHeight="1" x14ac:dyDescent="0.45">
      <c r="A42" s="245"/>
      <c r="B42" s="247"/>
      <c r="C42" s="247"/>
      <c r="D42" s="247"/>
      <c r="E42" s="220"/>
      <c r="F42" s="223"/>
      <c r="G42" s="223"/>
      <c r="H42" s="225"/>
      <c r="I42" s="249"/>
      <c r="J42" s="220"/>
      <c r="K42" s="227"/>
      <c r="L42" s="231"/>
      <c r="M42" s="170" t="s">
        <v>192</v>
      </c>
      <c r="N42" s="35" t="s">
        <v>13</v>
      </c>
      <c r="O42" s="35" t="s">
        <v>14</v>
      </c>
      <c r="P42" s="35" t="s">
        <v>15</v>
      </c>
      <c r="Q42" s="35" t="s">
        <v>192</v>
      </c>
      <c r="R42" s="35" t="s">
        <v>13</v>
      </c>
      <c r="S42" s="35" t="s">
        <v>14</v>
      </c>
      <c r="T42" s="35" t="s">
        <v>15</v>
      </c>
      <c r="U42" s="212"/>
      <c r="V42" s="216"/>
      <c r="W42" s="57" t="s">
        <v>51</v>
      </c>
      <c r="X42" s="60" t="s">
        <v>52</v>
      </c>
      <c r="Y42" s="57" t="s">
        <v>46</v>
      </c>
      <c r="Z42" s="60" t="s">
        <v>47</v>
      </c>
      <c r="AA42" s="175" t="s">
        <v>198</v>
      </c>
      <c r="AB42" s="68" t="s">
        <v>48</v>
      </c>
      <c r="AC42" s="61" t="s">
        <v>49</v>
      </c>
      <c r="AD42" s="276"/>
      <c r="AE42" s="62" t="s">
        <v>61</v>
      </c>
      <c r="AF42" s="181" t="s">
        <v>199</v>
      </c>
      <c r="AG42" s="69">
        <v>0.4</v>
      </c>
      <c r="AH42" s="69">
        <v>0.5</v>
      </c>
      <c r="AI42" s="182" t="s">
        <v>201</v>
      </c>
      <c r="AJ42" s="182" t="s">
        <v>200</v>
      </c>
      <c r="AK42" s="207" t="s">
        <v>62</v>
      </c>
      <c r="AL42" s="208"/>
      <c r="AM42" s="63" t="s">
        <v>22</v>
      </c>
      <c r="AN42" s="63" t="s">
        <v>21</v>
      </c>
      <c r="AO42" s="63" t="s">
        <v>63</v>
      </c>
      <c r="AP42" s="63" t="s">
        <v>64</v>
      </c>
      <c r="AQ42" s="36" t="s">
        <v>191</v>
      </c>
      <c r="AR42" s="196"/>
      <c r="AS42" s="200"/>
      <c r="AT42" s="200"/>
      <c r="AU42" s="200"/>
      <c r="AV42" s="200"/>
    </row>
    <row r="43" spans="1:48" s="23" customFormat="1" ht="45.75" customHeight="1" x14ac:dyDescent="0.45">
      <c r="A43" s="22">
        <v>1</v>
      </c>
      <c r="B43" s="38" t="s">
        <v>110</v>
      </c>
      <c r="C43" s="38" t="s">
        <v>99</v>
      </c>
      <c r="D43" s="38" t="s">
        <v>12</v>
      </c>
      <c r="E43" s="39" t="s">
        <v>59</v>
      </c>
      <c r="F43" s="40" t="s">
        <v>33</v>
      </c>
      <c r="G43" s="41">
        <v>5.41</v>
      </c>
      <c r="H43" s="41" t="s">
        <v>111</v>
      </c>
      <c r="I43" s="58">
        <f>17697*G43</f>
        <v>95740.77</v>
      </c>
      <c r="J43" s="58">
        <f>I43*0.25</f>
        <v>23935.192500000001</v>
      </c>
      <c r="K43" s="58">
        <f>(I43+J43)*0.5</f>
        <v>59837.981250000004</v>
      </c>
      <c r="L43" s="58">
        <f>(I43+J43)*1.5</f>
        <v>179513.94375000001</v>
      </c>
      <c r="M43" s="58"/>
      <c r="N43" s="37">
        <v>4</v>
      </c>
      <c r="O43" s="37">
        <v>9</v>
      </c>
      <c r="P43" s="37">
        <v>2</v>
      </c>
      <c r="Q43" s="45">
        <f>M43/24*L43</f>
        <v>0</v>
      </c>
      <c r="R43" s="45">
        <f t="shared" ref="R43:R78" si="2">N43/18*L43</f>
        <v>39891.987499999996</v>
      </c>
      <c r="S43" s="45">
        <f t="shared" ref="S43:S77" si="3">O43/18*L43</f>
        <v>89756.971875000003</v>
      </c>
      <c r="T43" s="45">
        <f t="shared" ref="T43:T49" si="4">P43/18*L43</f>
        <v>19945.993749999998</v>
      </c>
      <c r="U43" s="45">
        <f>Q43+R43+S43+T43</f>
        <v>149594.953125</v>
      </c>
      <c r="V43" s="46">
        <f>U43*0.1</f>
        <v>14959.495312500001</v>
      </c>
      <c r="W43" s="37"/>
      <c r="X43" s="37"/>
      <c r="Y43" s="37">
        <f t="shared" ref="Y43:Y87" si="5">N43+O43+P43</f>
        <v>15</v>
      </c>
      <c r="Z43" s="58">
        <f t="shared" ref="Z43:Z86" si="6">L43*0.3/18*Y43</f>
        <v>44878.485937500001</v>
      </c>
      <c r="AA43" s="58">
        <v>15</v>
      </c>
      <c r="AB43" s="45">
        <v>40</v>
      </c>
      <c r="AC43" s="58">
        <f>(L43*AB43/100)/18*AA43</f>
        <v>59837.981249999997</v>
      </c>
      <c r="AD43" s="58"/>
      <c r="AE43" s="58"/>
      <c r="AF43" s="37">
        <v>4</v>
      </c>
      <c r="AG43" s="47">
        <f>SUM($I$35*0.4)*AE43/18</f>
        <v>0</v>
      </c>
      <c r="AH43" s="47">
        <f>SUM($I$35*0.5)*AF43/18</f>
        <v>1966.3333333333333</v>
      </c>
      <c r="AI43" s="47"/>
      <c r="AJ43" s="47"/>
      <c r="AK43" s="37">
        <f>SUM($I$35*AI43)*0.5</f>
        <v>0</v>
      </c>
      <c r="AL43" s="37">
        <f>SUM($I$35*AJ43)*0.6</f>
        <v>0</v>
      </c>
      <c r="AM43" s="37"/>
      <c r="AN43" s="37"/>
      <c r="AO43" s="37"/>
      <c r="AP43" s="37"/>
      <c r="AQ43" s="37"/>
      <c r="AR43" s="48">
        <f t="shared" ref="AR43:AR77" si="7">U43+V43+X43+Z43+AC43+AD43+AG43+AH43+AK43+AL43+AM43+AN43+AO43+AP43+AQ43</f>
        <v>271237.24895833328</v>
      </c>
      <c r="AS43" s="165"/>
      <c r="AT43" s="166"/>
      <c r="AU43" s="166"/>
      <c r="AV43" s="166"/>
    </row>
    <row r="44" spans="1:48" s="23" customFormat="1" ht="45.75" customHeight="1" x14ac:dyDescent="0.45">
      <c r="A44" s="22">
        <v>2</v>
      </c>
      <c r="B44" s="38" t="s">
        <v>112</v>
      </c>
      <c r="C44" s="38" t="s">
        <v>100</v>
      </c>
      <c r="D44" s="38" t="s">
        <v>12</v>
      </c>
      <c r="E44" s="39" t="s">
        <v>59</v>
      </c>
      <c r="F44" s="40" t="s">
        <v>33</v>
      </c>
      <c r="G44" s="41">
        <v>5.41</v>
      </c>
      <c r="H44" s="50" t="s">
        <v>113</v>
      </c>
      <c r="I44" s="58">
        <f t="shared" ref="I44:I88" si="8">17697*G44</f>
        <v>95740.77</v>
      </c>
      <c r="J44" s="58">
        <f t="shared" ref="J44:J87" si="9">I44*0.25</f>
        <v>23935.192500000001</v>
      </c>
      <c r="K44" s="58">
        <f t="shared" ref="K44:K87" si="10">(I44+J44)*0.5</f>
        <v>59837.981250000004</v>
      </c>
      <c r="L44" s="58">
        <f t="shared" ref="L44:L87" si="11">(I44+J44)*1.5</f>
        <v>179513.94375000001</v>
      </c>
      <c r="M44" s="58"/>
      <c r="N44" s="37">
        <v>12</v>
      </c>
      <c r="O44" s="37">
        <v>9</v>
      </c>
      <c r="P44" s="37">
        <v>3</v>
      </c>
      <c r="Q44" s="45">
        <f t="shared" ref="Q44:Q87" si="12">M44/24*L44</f>
        <v>0</v>
      </c>
      <c r="R44" s="45">
        <f t="shared" si="2"/>
        <v>119675.96249999999</v>
      </c>
      <c r="S44" s="45">
        <f t="shared" si="3"/>
        <v>89756.971875000003</v>
      </c>
      <c r="T44" s="45">
        <f t="shared" si="4"/>
        <v>29918.990624999999</v>
      </c>
      <c r="U44" s="45">
        <f t="shared" ref="U44:U87" si="13">Q44+R44+S44+T44</f>
        <v>239351.92500000002</v>
      </c>
      <c r="V44" s="46">
        <f t="shared" ref="V44:V87" si="14">U44*0.1</f>
        <v>23935.192500000005</v>
      </c>
      <c r="W44" s="37"/>
      <c r="X44" s="37"/>
      <c r="Y44" s="37">
        <f t="shared" si="5"/>
        <v>24</v>
      </c>
      <c r="Z44" s="58">
        <f t="shared" si="6"/>
        <v>71805.577499999999</v>
      </c>
      <c r="AA44" s="58">
        <v>24</v>
      </c>
      <c r="AB44" s="45">
        <v>40</v>
      </c>
      <c r="AC44" s="58">
        <f>(L44*AB44/100)/18*AA44</f>
        <v>95740.77</v>
      </c>
      <c r="AD44" s="58"/>
      <c r="AE44" s="58"/>
      <c r="AF44" s="37"/>
      <c r="AG44" s="47">
        <f t="shared" ref="AG44:AG87" si="15">SUM($I$35*0.4)*AE44/18</f>
        <v>0</v>
      </c>
      <c r="AH44" s="47">
        <f t="shared" ref="AH44:AH87" si="16">SUM($I$35*0.5)*AF44/18</f>
        <v>0</v>
      </c>
      <c r="AI44" s="47"/>
      <c r="AJ44" s="184">
        <v>0.5</v>
      </c>
      <c r="AK44" s="37">
        <f t="shared" ref="AK44:AK87" si="17">SUM($I$35*AI44)*0.5</f>
        <v>0</v>
      </c>
      <c r="AL44" s="37">
        <f t="shared" ref="AL44:AL87" si="18">SUM($I$35*AJ44)*0.6</f>
        <v>5309.0999999999995</v>
      </c>
      <c r="AM44" s="37"/>
      <c r="AN44" s="37"/>
      <c r="AO44" s="37"/>
      <c r="AP44" s="37"/>
      <c r="AQ44" s="37"/>
      <c r="AR44" s="48">
        <f t="shared" si="7"/>
        <v>436142.56500000006</v>
      </c>
      <c r="AS44" s="167"/>
      <c r="AT44" s="168"/>
      <c r="AU44" s="168"/>
      <c r="AV44" s="168"/>
    </row>
    <row r="45" spans="1:48" s="25" customFormat="1" ht="45.75" customHeight="1" x14ac:dyDescent="0.45">
      <c r="A45" s="24">
        <v>3</v>
      </c>
      <c r="B45" s="185" t="s">
        <v>114</v>
      </c>
      <c r="C45" s="39" t="s">
        <v>23</v>
      </c>
      <c r="D45" s="39" t="s">
        <v>12</v>
      </c>
      <c r="E45" s="39" t="s">
        <v>115</v>
      </c>
      <c r="F45" s="40" t="s">
        <v>33</v>
      </c>
      <c r="G45" s="41">
        <v>5.41</v>
      </c>
      <c r="H45" s="50" t="s">
        <v>116</v>
      </c>
      <c r="I45" s="58">
        <f t="shared" si="8"/>
        <v>95740.77</v>
      </c>
      <c r="J45" s="58">
        <f t="shared" si="9"/>
        <v>23935.192500000001</v>
      </c>
      <c r="K45" s="58">
        <f t="shared" si="10"/>
        <v>59837.981250000004</v>
      </c>
      <c r="L45" s="58">
        <f t="shared" si="11"/>
        <v>179513.94375000001</v>
      </c>
      <c r="M45" s="58"/>
      <c r="N45" s="43"/>
      <c r="O45" s="43">
        <v>15</v>
      </c>
      <c r="P45" s="43">
        <v>7</v>
      </c>
      <c r="Q45" s="45">
        <f t="shared" si="12"/>
        <v>0</v>
      </c>
      <c r="R45" s="45">
        <f t="shared" si="2"/>
        <v>0</v>
      </c>
      <c r="S45" s="45">
        <f t="shared" si="3"/>
        <v>149594.953125</v>
      </c>
      <c r="T45" s="45">
        <f t="shared" si="4"/>
        <v>69810.978125000009</v>
      </c>
      <c r="U45" s="45">
        <f t="shared" si="13"/>
        <v>219405.93125000002</v>
      </c>
      <c r="V45" s="46">
        <f t="shared" si="14"/>
        <v>21940.593125000003</v>
      </c>
      <c r="W45" s="43"/>
      <c r="X45" s="43"/>
      <c r="Y45" s="37">
        <f t="shared" si="5"/>
        <v>22</v>
      </c>
      <c r="Z45" s="58">
        <f t="shared" si="6"/>
        <v>65821.779374999998</v>
      </c>
      <c r="AA45" s="58"/>
      <c r="AB45" s="45"/>
      <c r="AC45" s="58">
        <f t="shared" ref="AC45:AC87" si="19">(L45*AB45/100)/18*AA45</f>
        <v>0</v>
      </c>
      <c r="AD45" s="58"/>
      <c r="AE45" s="58">
        <v>5.25</v>
      </c>
      <c r="AF45" s="43"/>
      <c r="AG45" s="47">
        <f t="shared" si="15"/>
        <v>2064.65</v>
      </c>
      <c r="AH45" s="47">
        <f t="shared" si="16"/>
        <v>0</v>
      </c>
      <c r="AI45" s="47"/>
      <c r="AJ45" s="47"/>
      <c r="AK45" s="37">
        <f t="shared" si="17"/>
        <v>0</v>
      </c>
      <c r="AL45" s="37">
        <f t="shared" si="18"/>
        <v>0</v>
      </c>
      <c r="AM45" s="43"/>
      <c r="AN45" s="43"/>
      <c r="AO45" s="43"/>
      <c r="AP45" s="43"/>
      <c r="AQ45" s="43"/>
      <c r="AR45" s="48">
        <f t="shared" si="7"/>
        <v>309232.95375000004</v>
      </c>
      <c r="AS45" s="165"/>
      <c r="AT45" s="166"/>
      <c r="AU45" s="166"/>
      <c r="AV45" s="166"/>
    </row>
    <row r="46" spans="1:48" s="23" customFormat="1" ht="45.75" customHeight="1" x14ac:dyDescent="0.45">
      <c r="A46" s="22">
        <v>4</v>
      </c>
      <c r="B46" s="38" t="s">
        <v>117</v>
      </c>
      <c r="C46" s="38" t="s">
        <v>118</v>
      </c>
      <c r="D46" s="38" t="s">
        <v>12</v>
      </c>
      <c r="E46" s="39" t="s">
        <v>115</v>
      </c>
      <c r="F46" s="40" t="s">
        <v>34</v>
      </c>
      <c r="G46" s="41">
        <v>5.2</v>
      </c>
      <c r="H46" s="41" t="s">
        <v>119</v>
      </c>
      <c r="I46" s="58">
        <f t="shared" si="8"/>
        <v>92024.400000000009</v>
      </c>
      <c r="J46" s="58">
        <f t="shared" si="9"/>
        <v>23006.100000000002</v>
      </c>
      <c r="K46" s="58">
        <f t="shared" si="10"/>
        <v>57515.250000000007</v>
      </c>
      <c r="L46" s="58">
        <f t="shared" si="11"/>
        <v>172545.75000000003</v>
      </c>
      <c r="M46" s="58"/>
      <c r="N46" s="37"/>
      <c r="O46" s="37">
        <v>8</v>
      </c>
      <c r="P46" s="37">
        <v>4</v>
      </c>
      <c r="Q46" s="45">
        <f t="shared" si="12"/>
        <v>0</v>
      </c>
      <c r="R46" s="45">
        <f t="shared" si="2"/>
        <v>0</v>
      </c>
      <c r="S46" s="45">
        <f t="shared" si="3"/>
        <v>76687.000000000015</v>
      </c>
      <c r="T46" s="45">
        <f t="shared" si="4"/>
        <v>38343.500000000007</v>
      </c>
      <c r="U46" s="45">
        <f t="shared" si="13"/>
        <v>115030.50000000003</v>
      </c>
      <c r="V46" s="46">
        <f t="shared" si="14"/>
        <v>11503.050000000003</v>
      </c>
      <c r="W46" s="37"/>
      <c r="X46" s="37"/>
      <c r="Y46" s="37">
        <f t="shared" si="5"/>
        <v>12</v>
      </c>
      <c r="Z46" s="58">
        <f t="shared" si="6"/>
        <v>34509.15</v>
      </c>
      <c r="AA46" s="58"/>
      <c r="AB46" s="45"/>
      <c r="AC46" s="58">
        <f t="shared" si="19"/>
        <v>0</v>
      </c>
      <c r="AD46" s="58"/>
      <c r="AE46" s="58">
        <v>2</v>
      </c>
      <c r="AF46" s="37"/>
      <c r="AG46" s="47">
        <f t="shared" si="15"/>
        <v>786.5333333333333</v>
      </c>
      <c r="AH46" s="47">
        <f t="shared" si="16"/>
        <v>0</v>
      </c>
      <c r="AI46" s="47"/>
      <c r="AJ46" s="47"/>
      <c r="AK46" s="37">
        <f t="shared" si="17"/>
        <v>0</v>
      </c>
      <c r="AL46" s="37">
        <f t="shared" si="18"/>
        <v>0</v>
      </c>
      <c r="AM46" s="37"/>
      <c r="AN46" s="37"/>
      <c r="AO46" s="37"/>
      <c r="AP46" s="37"/>
      <c r="AQ46" s="37"/>
      <c r="AR46" s="48">
        <f t="shared" si="7"/>
        <v>161829.23333333337</v>
      </c>
      <c r="AS46" s="167"/>
      <c r="AT46" s="168"/>
      <c r="AU46" s="168"/>
      <c r="AV46" s="168"/>
    </row>
    <row r="47" spans="1:48" s="34" customFormat="1" ht="45.75" customHeight="1" x14ac:dyDescent="0.45">
      <c r="A47" s="27">
        <v>5</v>
      </c>
      <c r="B47" s="39" t="s">
        <v>120</v>
      </c>
      <c r="C47" s="39" t="s">
        <v>121</v>
      </c>
      <c r="D47" s="39" t="s">
        <v>12</v>
      </c>
      <c r="E47" s="39" t="s">
        <v>59</v>
      </c>
      <c r="F47" s="41" t="s">
        <v>33</v>
      </c>
      <c r="G47" s="41">
        <v>5.41</v>
      </c>
      <c r="H47" s="50" t="s">
        <v>119</v>
      </c>
      <c r="I47" s="58">
        <f t="shared" si="8"/>
        <v>95740.77</v>
      </c>
      <c r="J47" s="58">
        <f t="shared" si="9"/>
        <v>23935.192500000001</v>
      </c>
      <c r="K47" s="58">
        <f t="shared" si="10"/>
        <v>59837.981250000004</v>
      </c>
      <c r="L47" s="58">
        <f t="shared" si="11"/>
        <v>179513.94375000001</v>
      </c>
      <c r="M47" s="58"/>
      <c r="N47" s="44"/>
      <c r="O47" s="44">
        <v>10</v>
      </c>
      <c r="P47" s="44">
        <v>2</v>
      </c>
      <c r="Q47" s="45">
        <f t="shared" si="12"/>
        <v>0</v>
      </c>
      <c r="R47" s="45">
        <f t="shared" si="2"/>
        <v>0</v>
      </c>
      <c r="S47" s="45">
        <f t="shared" si="3"/>
        <v>99729.968750000015</v>
      </c>
      <c r="T47" s="45">
        <f t="shared" si="4"/>
        <v>19945.993749999998</v>
      </c>
      <c r="U47" s="45">
        <f t="shared" si="13"/>
        <v>119675.96250000001</v>
      </c>
      <c r="V47" s="52">
        <f t="shared" si="14"/>
        <v>11967.596250000002</v>
      </c>
      <c r="W47" s="44"/>
      <c r="X47" s="53">
        <f>17697*0.4/18*W47</f>
        <v>0</v>
      </c>
      <c r="Y47" s="37">
        <f t="shared" si="5"/>
        <v>12</v>
      </c>
      <c r="Z47" s="58">
        <f t="shared" si="6"/>
        <v>35902.78875</v>
      </c>
      <c r="AA47" s="58">
        <v>12</v>
      </c>
      <c r="AB47" s="45">
        <v>40</v>
      </c>
      <c r="AC47" s="58">
        <f t="shared" si="19"/>
        <v>47870.385000000002</v>
      </c>
      <c r="AD47" s="59"/>
      <c r="AE47" s="59"/>
      <c r="AF47" s="44">
        <v>7.25</v>
      </c>
      <c r="AG47" s="47">
        <f t="shared" si="15"/>
        <v>0</v>
      </c>
      <c r="AH47" s="47">
        <f t="shared" si="16"/>
        <v>3563.9791666666665</v>
      </c>
      <c r="AI47" s="47"/>
      <c r="AJ47" s="47"/>
      <c r="AK47" s="37">
        <f t="shared" si="17"/>
        <v>0</v>
      </c>
      <c r="AL47" s="37">
        <f t="shared" si="18"/>
        <v>0</v>
      </c>
      <c r="AM47" s="44"/>
      <c r="AN47" s="44"/>
      <c r="AO47" s="44"/>
      <c r="AP47" s="44"/>
      <c r="AQ47" s="44"/>
      <c r="AR47" s="48">
        <f t="shared" si="7"/>
        <v>218980.7116666667</v>
      </c>
      <c r="AS47" s="165"/>
      <c r="AT47" s="166"/>
      <c r="AU47" s="166"/>
      <c r="AV47" s="166"/>
    </row>
    <row r="48" spans="1:48" s="34" customFormat="1" ht="45.75" customHeight="1" x14ac:dyDescent="0.45">
      <c r="A48" s="27">
        <v>6</v>
      </c>
      <c r="B48" s="39" t="s">
        <v>122</v>
      </c>
      <c r="C48" s="39" t="s">
        <v>29</v>
      </c>
      <c r="D48" s="39" t="s">
        <v>12</v>
      </c>
      <c r="E48" s="39" t="s">
        <v>56</v>
      </c>
      <c r="F48" s="41" t="s">
        <v>33</v>
      </c>
      <c r="G48" s="41">
        <v>5.41</v>
      </c>
      <c r="H48" s="50" t="s">
        <v>119</v>
      </c>
      <c r="I48" s="58">
        <f t="shared" si="8"/>
        <v>95740.77</v>
      </c>
      <c r="J48" s="58">
        <f t="shared" si="9"/>
        <v>23935.192500000001</v>
      </c>
      <c r="K48" s="58">
        <f t="shared" si="10"/>
        <v>59837.981250000004</v>
      </c>
      <c r="L48" s="58">
        <f t="shared" si="11"/>
        <v>179513.94375000001</v>
      </c>
      <c r="M48" s="58"/>
      <c r="N48" s="44">
        <v>21</v>
      </c>
      <c r="O48" s="44"/>
      <c r="P48" s="44"/>
      <c r="Q48" s="45">
        <f t="shared" si="12"/>
        <v>0</v>
      </c>
      <c r="R48" s="45">
        <f t="shared" si="2"/>
        <v>209432.93437500001</v>
      </c>
      <c r="S48" s="45">
        <f t="shared" si="3"/>
        <v>0</v>
      </c>
      <c r="T48" s="45">
        <f t="shared" si="4"/>
        <v>0</v>
      </c>
      <c r="U48" s="45">
        <f t="shared" si="13"/>
        <v>209432.93437500001</v>
      </c>
      <c r="V48" s="52">
        <f t="shared" si="14"/>
        <v>20943.293437500004</v>
      </c>
      <c r="W48" s="44"/>
      <c r="X48" s="44"/>
      <c r="Y48" s="37">
        <f t="shared" si="5"/>
        <v>21</v>
      </c>
      <c r="Z48" s="58">
        <f t="shared" si="6"/>
        <v>62829.880312500005</v>
      </c>
      <c r="AA48" s="58">
        <v>21</v>
      </c>
      <c r="AB48" s="51">
        <v>40</v>
      </c>
      <c r="AC48" s="58">
        <f t="shared" si="19"/>
        <v>83773.173750000002</v>
      </c>
      <c r="AD48" s="59"/>
      <c r="AE48" s="59">
        <v>18</v>
      </c>
      <c r="AF48" s="44"/>
      <c r="AG48" s="47">
        <f t="shared" si="15"/>
        <v>7078.8</v>
      </c>
      <c r="AH48" s="47">
        <f t="shared" si="16"/>
        <v>0</v>
      </c>
      <c r="AI48" s="47">
        <v>1</v>
      </c>
      <c r="AJ48" s="47"/>
      <c r="AK48" s="37">
        <f t="shared" si="17"/>
        <v>8848.5</v>
      </c>
      <c r="AL48" s="37">
        <f t="shared" si="18"/>
        <v>0</v>
      </c>
      <c r="AM48" s="44"/>
      <c r="AN48" s="44"/>
      <c r="AO48" s="44"/>
      <c r="AP48" s="44"/>
      <c r="AQ48" s="44"/>
      <c r="AR48" s="48">
        <f t="shared" si="7"/>
        <v>392906.58187500003</v>
      </c>
      <c r="AS48" s="167"/>
      <c r="AT48" s="168"/>
      <c r="AU48" s="168"/>
      <c r="AV48" s="168"/>
    </row>
    <row r="49" spans="1:48" s="34" customFormat="1" ht="45.75" customHeight="1" x14ac:dyDescent="0.45">
      <c r="A49" s="27">
        <v>7</v>
      </c>
      <c r="B49" s="39" t="s">
        <v>123</v>
      </c>
      <c r="C49" s="39" t="s">
        <v>23</v>
      </c>
      <c r="D49" s="39" t="s">
        <v>12</v>
      </c>
      <c r="E49" s="39" t="s">
        <v>57</v>
      </c>
      <c r="F49" s="41" t="s">
        <v>34</v>
      </c>
      <c r="G49" s="41">
        <v>5.32</v>
      </c>
      <c r="H49" s="50" t="s">
        <v>124</v>
      </c>
      <c r="I49" s="58">
        <f t="shared" si="8"/>
        <v>94148.040000000008</v>
      </c>
      <c r="J49" s="58">
        <f t="shared" si="9"/>
        <v>23537.010000000002</v>
      </c>
      <c r="K49" s="58">
        <f t="shared" si="10"/>
        <v>58842.525000000009</v>
      </c>
      <c r="L49" s="58">
        <f t="shared" si="11"/>
        <v>176527.57500000001</v>
      </c>
      <c r="M49" s="58"/>
      <c r="N49" s="44"/>
      <c r="O49" s="44">
        <v>16</v>
      </c>
      <c r="P49" s="44"/>
      <c r="Q49" s="45">
        <f t="shared" si="12"/>
        <v>0</v>
      </c>
      <c r="R49" s="45">
        <f t="shared" si="2"/>
        <v>0</v>
      </c>
      <c r="S49" s="45">
        <f t="shared" si="3"/>
        <v>156913.4</v>
      </c>
      <c r="T49" s="45">
        <f t="shared" si="4"/>
        <v>0</v>
      </c>
      <c r="U49" s="45">
        <f t="shared" si="13"/>
        <v>156913.4</v>
      </c>
      <c r="V49" s="52">
        <f t="shared" si="14"/>
        <v>15691.34</v>
      </c>
      <c r="W49" s="44">
        <v>2</v>
      </c>
      <c r="X49" s="53">
        <f>17697*0.4/18*W49</f>
        <v>786.5333333333333</v>
      </c>
      <c r="Y49" s="37">
        <f t="shared" si="5"/>
        <v>16</v>
      </c>
      <c r="Z49" s="58">
        <f t="shared" si="6"/>
        <v>47074.02</v>
      </c>
      <c r="AA49" s="58">
        <v>16</v>
      </c>
      <c r="AB49" s="45">
        <v>35</v>
      </c>
      <c r="AC49" s="58">
        <f t="shared" si="19"/>
        <v>54919.69</v>
      </c>
      <c r="AD49" s="59"/>
      <c r="AE49" s="59">
        <v>12.5</v>
      </c>
      <c r="AF49" s="44"/>
      <c r="AG49" s="47">
        <f t="shared" si="15"/>
        <v>4915.833333333333</v>
      </c>
      <c r="AH49" s="47">
        <f t="shared" si="16"/>
        <v>0</v>
      </c>
      <c r="AI49" s="47"/>
      <c r="AJ49" s="47"/>
      <c r="AK49" s="37">
        <f t="shared" si="17"/>
        <v>0</v>
      </c>
      <c r="AL49" s="37">
        <f t="shared" si="18"/>
        <v>0</v>
      </c>
      <c r="AM49" s="44"/>
      <c r="AN49" s="44"/>
      <c r="AO49" s="44"/>
      <c r="AP49" s="44"/>
      <c r="AQ49" s="44"/>
      <c r="AR49" s="48">
        <f t="shared" si="7"/>
        <v>280300.81666666659</v>
      </c>
      <c r="AS49" s="165"/>
      <c r="AT49" s="166"/>
      <c r="AU49" s="166"/>
      <c r="AV49" s="166"/>
    </row>
    <row r="50" spans="1:48" s="34" customFormat="1" ht="45.75" customHeight="1" x14ac:dyDescent="0.45">
      <c r="A50" s="209">
        <v>8</v>
      </c>
      <c r="B50" s="250" t="s">
        <v>125</v>
      </c>
      <c r="C50" s="39" t="s">
        <v>40</v>
      </c>
      <c r="D50" s="39" t="s">
        <v>12</v>
      </c>
      <c r="E50" s="39" t="s">
        <v>57</v>
      </c>
      <c r="F50" s="41" t="s">
        <v>34</v>
      </c>
      <c r="G50" s="41">
        <v>4.59</v>
      </c>
      <c r="H50" s="50" t="s">
        <v>126</v>
      </c>
      <c r="I50" s="58">
        <f t="shared" si="8"/>
        <v>81229.23</v>
      </c>
      <c r="J50" s="58">
        <f t="shared" si="9"/>
        <v>20307.307499999999</v>
      </c>
      <c r="K50" s="58">
        <f t="shared" si="10"/>
        <v>50768.268749999996</v>
      </c>
      <c r="L50" s="58">
        <f t="shared" si="11"/>
        <v>152304.80624999999</v>
      </c>
      <c r="M50" s="58"/>
      <c r="N50" s="44"/>
      <c r="O50" s="44"/>
      <c r="P50" s="67">
        <v>2</v>
      </c>
      <c r="Q50" s="45">
        <f t="shared" si="12"/>
        <v>0</v>
      </c>
      <c r="R50" s="45">
        <f t="shared" si="2"/>
        <v>0</v>
      </c>
      <c r="S50" s="45">
        <f t="shared" si="3"/>
        <v>0</v>
      </c>
      <c r="T50" s="45"/>
      <c r="U50" s="45">
        <f t="shared" si="13"/>
        <v>0</v>
      </c>
      <c r="V50" s="52">
        <f t="shared" si="14"/>
        <v>0</v>
      </c>
      <c r="W50" s="44"/>
      <c r="X50" s="44"/>
      <c r="Y50" s="37">
        <v>2</v>
      </c>
      <c r="Z50" s="58">
        <f t="shared" si="6"/>
        <v>5076.8268749999997</v>
      </c>
      <c r="AA50" s="58">
        <v>2</v>
      </c>
      <c r="AB50" s="51">
        <v>30</v>
      </c>
      <c r="AC50" s="58">
        <f t="shared" si="19"/>
        <v>5076.8268749999997</v>
      </c>
      <c r="AD50" s="59"/>
      <c r="AE50" s="59"/>
      <c r="AF50" s="44"/>
      <c r="AG50" s="47">
        <f t="shared" si="15"/>
        <v>0</v>
      </c>
      <c r="AH50" s="47">
        <f t="shared" si="16"/>
        <v>0</v>
      </c>
      <c r="AI50" s="47"/>
      <c r="AJ50" s="47"/>
      <c r="AK50" s="37">
        <f t="shared" si="17"/>
        <v>0</v>
      </c>
      <c r="AL50" s="37">
        <f t="shared" si="18"/>
        <v>0</v>
      </c>
      <c r="AM50" s="44"/>
      <c r="AN50" s="44"/>
      <c r="AO50" s="44"/>
      <c r="AP50" s="44"/>
      <c r="AQ50" s="44"/>
      <c r="AR50" s="48">
        <f t="shared" si="7"/>
        <v>10153.653749999999</v>
      </c>
      <c r="AS50" s="167"/>
      <c r="AT50" s="168"/>
      <c r="AU50" s="168"/>
      <c r="AV50" s="168"/>
    </row>
    <row r="51" spans="1:48" s="34" customFormat="1" ht="45.75" customHeight="1" x14ac:dyDescent="0.45">
      <c r="A51" s="210"/>
      <c r="B51" s="251"/>
      <c r="C51" s="39" t="s">
        <v>25</v>
      </c>
      <c r="D51" s="39" t="s">
        <v>12</v>
      </c>
      <c r="E51" s="39" t="s">
        <v>55</v>
      </c>
      <c r="F51" s="41" t="s">
        <v>35</v>
      </c>
      <c r="G51" s="41">
        <v>4.9000000000000004</v>
      </c>
      <c r="H51" s="50" t="s">
        <v>126</v>
      </c>
      <c r="I51" s="58">
        <f t="shared" si="8"/>
        <v>86715.3</v>
      </c>
      <c r="J51" s="58">
        <f t="shared" si="9"/>
        <v>21678.825000000001</v>
      </c>
      <c r="K51" s="58">
        <f t="shared" si="10"/>
        <v>54197.0625</v>
      </c>
      <c r="L51" s="58">
        <f t="shared" si="11"/>
        <v>162591.1875</v>
      </c>
      <c r="M51" s="58"/>
      <c r="N51" s="44"/>
      <c r="O51" s="44">
        <v>6</v>
      </c>
      <c r="P51" s="44"/>
      <c r="Q51" s="45">
        <f t="shared" si="12"/>
        <v>0</v>
      </c>
      <c r="R51" s="45">
        <f t="shared" si="2"/>
        <v>0</v>
      </c>
      <c r="S51" s="45">
        <f t="shared" si="3"/>
        <v>54197.0625</v>
      </c>
      <c r="T51" s="45">
        <f t="shared" ref="T51:T81" si="20">P51/18*L51</f>
        <v>0</v>
      </c>
      <c r="U51" s="45">
        <f t="shared" si="13"/>
        <v>54197.0625</v>
      </c>
      <c r="V51" s="52">
        <f t="shared" si="14"/>
        <v>5419.7062500000002</v>
      </c>
      <c r="W51" s="44"/>
      <c r="X51" s="44"/>
      <c r="Y51" s="37">
        <f t="shared" si="5"/>
        <v>6</v>
      </c>
      <c r="Z51" s="58">
        <f t="shared" si="6"/>
        <v>16259.118749999998</v>
      </c>
      <c r="AA51" s="58">
        <v>6</v>
      </c>
      <c r="AB51" s="51">
        <v>35</v>
      </c>
      <c r="AC51" s="58">
        <f t="shared" si="19"/>
        <v>18968.971875000003</v>
      </c>
      <c r="AD51" s="59"/>
      <c r="AE51" s="59"/>
      <c r="AF51" s="44"/>
      <c r="AG51" s="47">
        <f t="shared" si="15"/>
        <v>0</v>
      </c>
      <c r="AH51" s="47">
        <f t="shared" si="16"/>
        <v>0</v>
      </c>
      <c r="AI51" s="47"/>
      <c r="AJ51" s="47"/>
      <c r="AK51" s="37">
        <f t="shared" si="17"/>
        <v>0</v>
      </c>
      <c r="AL51" s="37">
        <f t="shared" si="18"/>
        <v>0</v>
      </c>
      <c r="AM51" s="44"/>
      <c r="AN51" s="44"/>
      <c r="AO51" s="44"/>
      <c r="AP51" s="44"/>
      <c r="AQ51" s="44"/>
      <c r="AR51" s="48">
        <f t="shared" si="7"/>
        <v>94844.859375</v>
      </c>
      <c r="AS51" s="165"/>
      <c r="AT51" s="166"/>
      <c r="AU51" s="166"/>
      <c r="AV51" s="166"/>
    </row>
    <row r="52" spans="1:48" s="34" customFormat="1" ht="45.75" customHeight="1" x14ac:dyDescent="0.45">
      <c r="A52" s="27">
        <v>9</v>
      </c>
      <c r="B52" s="39" t="s">
        <v>127</v>
      </c>
      <c r="C52" s="39" t="s">
        <v>128</v>
      </c>
      <c r="D52" s="39" t="s">
        <v>12</v>
      </c>
      <c r="E52" s="39" t="s">
        <v>26</v>
      </c>
      <c r="F52" s="41" t="s">
        <v>34</v>
      </c>
      <c r="G52" s="41">
        <v>4.95</v>
      </c>
      <c r="H52" s="50" t="s">
        <v>129</v>
      </c>
      <c r="I52" s="58">
        <f t="shared" si="8"/>
        <v>87600.150000000009</v>
      </c>
      <c r="J52" s="58">
        <f t="shared" si="9"/>
        <v>21900.037500000002</v>
      </c>
      <c r="K52" s="58">
        <f t="shared" si="10"/>
        <v>54750.093750000007</v>
      </c>
      <c r="L52" s="58">
        <f t="shared" si="11"/>
        <v>164250.28125000003</v>
      </c>
      <c r="M52" s="58"/>
      <c r="N52" s="44"/>
      <c r="O52" s="44">
        <v>9</v>
      </c>
      <c r="P52" s="44">
        <v>1</v>
      </c>
      <c r="Q52" s="45">
        <f t="shared" si="12"/>
        <v>0</v>
      </c>
      <c r="R52" s="45">
        <f t="shared" si="2"/>
        <v>0</v>
      </c>
      <c r="S52" s="45">
        <f t="shared" si="3"/>
        <v>82125.140625000015</v>
      </c>
      <c r="T52" s="45">
        <f t="shared" si="20"/>
        <v>9125.0156250000018</v>
      </c>
      <c r="U52" s="45">
        <f t="shared" si="13"/>
        <v>91250.156250000015</v>
      </c>
      <c r="V52" s="52">
        <f t="shared" si="14"/>
        <v>9125.0156250000018</v>
      </c>
      <c r="W52" s="44"/>
      <c r="X52" s="44"/>
      <c r="Y52" s="37">
        <f t="shared" si="5"/>
        <v>10</v>
      </c>
      <c r="Z52" s="58">
        <f t="shared" si="6"/>
        <v>27375.046875000004</v>
      </c>
      <c r="AA52" s="58"/>
      <c r="AB52" s="51"/>
      <c r="AC52" s="58">
        <f t="shared" si="19"/>
        <v>0</v>
      </c>
      <c r="AD52" s="59"/>
      <c r="AE52" s="59">
        <v>4</v>
      </c>
      <c r="AF52" s="44"/>
      <c r="AG52" s="47">
        <f t="shared" si="15"/>
        <v>1573.0666666666666</v>
      </c>
      <c r="AH52" s="47">
        <f t="shared" si="16"/>
        <v>0</v>
      </c>
      <c r="AI52" s="47"/>
      <c r="AJ52" s="47">
        <v>1</v>
      </c>
      <c r="AK52" s="37">
        <f t="shared" si="17"/>
        <v>0</v>
      </c>
      <c r="AL52" s="37">
        <f t="shared" si="18"/>
        <v>10618.199999999999</v>
      </c>
      <c r="AM52" s="44"/>
      <c r="AN52" s="44"/>
      <c r="AO52" s="44"/>
      <c r="AP52" s="44"/>
      <c r="AQ52" s="44"/>
      <c r="AR52" s="48">
        <f t="shared" si="7"/>
        <v>139941.48541666669</v>
      </c>
      <c r="AS52" s="167"/>
      <c r="AT52" s="168"/>
      <c r="AU52" s="168"/>
      <c r="AV52" s="168"/>
    </row>
    <row r="53" spans="1:48" s="34" customFormat="1" ht="45.75" customHeight="1" x14ac:dyDescent="0.45">
      <c r="A53" s="27">
        <v>10</v>
      </c>
      <c r="B53" s="39" t="s">
        <v>130</v>
      </c>
      <c r="C53" s="39" t="s">
        <v>118</v>
      </c>
      <c r="D53" s="39" t="s">
        <v>12</v>
      </c>
      <c r="E53" s="39" t="s">
        <v>26</v>
      </c>
      <c r="F53" s="41" t="s">
        <v>34</v>
      </c>
      <c r="G53" s="41">
        <v>4.8600000000000003</v>
      </c>
      <c r="H53" s="41" t="s">
        <v>131</v>
      </c>
      <c r="I53" s="58">
        <f t="shared" si="8"/>
        <v>86007.420000000013</v>
      </c>
      <c r="J53" s="58">
        <f t="shared" si="9"/>
        <v>21501.855000000003</v>
      </c>
      <c r="K53" s="58">
        <f t="shared" si="10"/>
        <v>53754.637500000012</v>
      </c>
      <c r="L53" s="58">
        <f t="shared" si="11"/>
        <v>161263.91250000003</v>
      </c>
      <c r="M53" s="58"/>
      <c r="N53" s="44"/>
      <c r="O53" s="44">
        <v>6</v>
      </c>
      <c r="P53" s="44">
        <v>4</v>
      </c>
      <c r="Q53" s="45">
        <f t="shared" si="12"/>
        <v>0</v>
      </c>
      <c r="R53" s="45">
        <f t="shared" si="2"/>
        <v>0</v>
      </c>
      <c r="S53" s="45">
        <f t="shared" si="3"/>
        <v>53754.637500000012</v>
      </c>
      <c r="T53" s="45">
        <f t="shared" si="20"/>
        <v>35836.425000000003</v>
      </c>
      <c r="U53" s="45">
        <f t="shared" si="13"/>
        <v>89591.062500000015</v>
      </c>
      <c r="V53" s="52">
        <f t="shared" si="14"/>
        <v>8959.1062500000025</v>
      </c>
      <c r="W53" s="44"/>
      <c r="X53" s="44"/>
      <c r="Y53" s="37">
        <f t="shared" si="5"/>
        <v>10</v>
      </c>
      <c r="Z53" s="58">
        <f t="shared" si="6"/>
        <v>26877.318750000006</v>
      </c>
      <c r="AA53" s="58"/>
      <c r="AB53" s="51"/>
      <c r="AC53" s="58">
        <f t="shared" si="19"/>
        <v>0</v>
      </c>
      <c r="AD53" s="59"/>
      <c r="AE53" s="59">
        <v>6</v>
      </c>
      <c r="AF53" s="44"/>
      <c r="AG53" s="47">
        <f t="shared" si="15"/>
        <v>2359.6000000000004</v>
      </c>
      <c r="AH53" s="47">
        <f t="shared" si="16"/>
        <v>0</v>
      </c>
      <c r="AI53" s="47"/>
      <c r="AJ53" s="184">
        <v>0.5</v>
      </c>
      <c r="AK53" s="37">
        <f t="shared" si="17"/>
        <v>0</v>
      </c>
      <c r="AL53" s="37">
        <f t="shared" si="18"/>
        <v>5309.0999999999995</v>
      </c>
      <c r="AM53" s="44"/>
      <c r="AN53" s="44"/>
      <c r="AO53" s="44"/>
      <c r="AP53" s="44"/>
      <c r="AQ53" s="44"/>
      <c r="AR53" s="48">
        <f t="shared" si="7"/>
        <v>133096.18750000003</v>
      </c>
      <c r="AS53" s="165"/>
      <c r="AT53" s="166"/>
      <c r="AU53" s="166"/>
      <c r="AV53" s="166"/>
    </row>
    <row r="54" spans="1:48" s="34" customFormat="1" ht="45.75" customHeight="1" x14ac:dyDescent="0.45">
      <c r="A54" s="27">
        <v>11</v>
      </c>
      <c r="B54" s="39" t="s">
        <v>132</v>
      </c>
      <c r="C54" s="39" t="s">
        <v>39</v>
      </c>
      <c r="D54" s="39" t="s">
        <v>12</v>
      </c>
      <c r="E54" s="39" t="s">
        <v>26</v>
      </c>
      <c r="F54" s="41" t="s">
        <v>34</v>
      </c>
      <c r="G54" s="41">
        <v>4.8600000000000003</v>
      </c>
      <c r="H54" s="50" t="s">
        <v>131</v>
      </c>
      <c r="I54" s="58">
        <f t="shared" si="8"/>
        <v>86007.420000000013</v>
      </c>
      <c r="J54" s="58">
        <f t="shared" si="9"/>
        <v>21501.855000000003</v>
      </c>
      <c r="K54" s="58">
        <f t="shared" si="10"/>
        <v>53754.637500000012</v>
      </c>
      <c r="L54" s="58">
        <f t="shared" si="11"/>
        <v>161263.91250000003</v>
      </c>
      <c r="M54" s="58"/>
      <c r="N54" s="44"/>
      <c r="O54" s="44">
        <v>8</v>
      </c>
      <c r="P54" s="44">
        <v>4</v>
      </c>
      <c r="Q54" s="45">
        <f t="shared" si="12"/>
        <v>0</v>
      </c>
      <c r="R54" s="45">
        <f t="shared" si="2"/>
        <v>0</v>
      </c>
      <c r="S54" s="45">
        <f t="shared" si="3"/>
        <v>71672.850000000006</v>
      </c>
      <c r="T54" s="45">
        <f t="shared" si="20"/>
        <v>35836.425000000003</v>
      </c>
      <c r="U54" s="45">
        <f t="shared" si="13"/>
        <v>107509.27500000001</v>
      </c>
      <c r="V54" s="52">
        <f t="shared" si="14"/>
        <v>10750.927500000002</v>
      </c>
      <c r="W54" s="44"/>
      <c r="X54" s="44"/>
      <c r="Y54" s="37">
        <f t="shared" si="5"/>
        <v>12</v>
      </c>
      <c r="Z54" s="58">
        <f t="shared" si="6"/>
        <v>32252.782500000005</v>
      </c>
      <c r="AA54" s="58"/>
      <c r="AB54" s="51"/>
      <c r="AC54" s="58">
        <f t="shared" si="19"/>
        <v>0</v>
      </c>
      <c r="AD54" s="59"/>
      <c r="AE54" s="59"/>
      <c r="AF54" s="44"/>
      <c r="AG54" s="47">
        <f t="shared" si="15"/>
        <v>0</v>
      </c>
      <c r="AH54" s="47">
        <f t="shared" si="16"/>
        <v>0</v>
      </c>
      <c r="AI54" s="47"/>
      <c r="AJ54" s="47"/>
      <c r="AK54" s="37">
        <f t="shared" si="17"/>
        <v>0</v>
      </c>
      <c r="AL54" s="37">
        <f t="shared" si="18"/>
        <v>0</v>
      </c>
      <c r="AM54" s="44"/>
      <c r="AN54" s="44"/>
      <c r="AO54" s="44"/>
      <c r="AP54" s="44"/>
      <c r="AQ54" s="44"/>
      <c r="AR54" s="48">
        <f t="shared" si="7"/>
        <v>150512.98500000002</v>
      </c>
      <c r="AS54" s="167"/>
      <c r="AT54" s="168"/>
      <c r="AU54" s="168"/>
      <c r="AV54" s="168"/>
    </row>
    <row r="55" spans="1:48" s="34" customFormat="1" ht="45.75" customHeight="1" x14ac:dyDescent="0.45">
      <c r="A55" s="27">
        <v>12</v>
      </c>
      <c r="B55" s="39" t="s">
        <v>133</v>
      </c>
      <c r="C55" s="39" t="s">
        <v>31</v>
      </c>
      <c r="D55" s="39" t="s">
        <v>12</v>
      </c>
      <c r="E55" s="39" t="s">
        <v>26</v>
      </c>
      <c r="F55" s="41" t="s">
        <v>34</v>
      </c>
      <c r="G55" s="41">
        <v>4.79</v>
      </c>
      <c r="H55" s="50" t="s">
        <v>134</v>
      </c>
      <c r="I55" s="58">
        <f t="shared" si="8"/>
        <v>84768.63</v>
      </c>
      <c r="J55" s="58">
        <f t="shared" si="9"/>
        <v>21192.157500000001</v>
      </c>
      <c r="K55" s="58">
        <f t="shared" si="10"/>
        <v>52980.393750000003</v>
      </c>
      <c r="L55" s="58">
        <f t="shared" si="11"/>
        <v>158941.18125000002</v>
      </c>
      <c r="M55" s="58"/>
      <c r="N55" s="44">
        <v>12</v>
      </c>
      <c r="O55" s="44">
        <v>11</v>
      </c>
      <c r="P55" s="44">
        <v>4</v>
      </c>
      <c r="Q55" s="45">
        <f t="shared" si="12"/>
        <v>0</v>
      </c>
      <c r="R55" s="45">
        <f t="shared" si="2"/>
        <v>105960.78750000001</v>
      </c>
      <c r="S55" s="45">
        <f t="shared" si="3"/>
        <v>97130.721875000017</v>
      </c>
      <c r="T55" s="45">
        <f t="shared" si="20"/>
        <v>35320.262500000004</v>
      </c>
      <c r="U55" s="45">
        <f t="shared" si="13"/>
        <v>238411.77187500003</v>
      </c>
      <c r="V55" s="52">
        <f t="shared" si="14"/>
        <v>23841.177187500005</v>
      </c>
      <c r="W55" s="44"/>
      <c r="X55" s="44"/>
      <c r="Y55" s="37">
        <f t="shared" si="5"/>
        <v>27</v>
      </c>
      <c r="Z55" s="58">
        <f t="shared" si="6"/>
        <v>71523.531562500008</v>
      </c>
      <c r="AA55" s="58"/>
      <c r="AB55" s="51"/>
      <c r="AC55" s="58">
        <f t="shared" si="19"/>
        <v>0</v>
      </c>
      <c r="AD55" s="59"/>
      <c r="AE55" s="59"/>
      <c r="AF55" s="44">
        <v>14.5</v>
      </c>
      <c r="AG55" s="47">
        <f t="shared" si="15"/>
        <v>0</v>
      </c>
      <c r="AH55" s="47">
        <f t="shared" si="16"/>
        <v>7127.958333333333</v>
      </c>
      <c r="AI55" s="47"/>
      <c r="AJ55" s="47">
        <v>1</v>
      </c>
      <c r="AK55" s="37">
        <f t="shared" si="17"/>
        <v>0</v>
      </c>
      <c r="AL55" s="37">
        <f t="shared" si="18"/>
        <v>10618.199999999999</v>
      </c>
      <c r="AM55" s="44"/>
      <c r="AN55" s="44"/>
      <c r="AO55" s="44"/>
      <c r="AP55" s="44"/>
      <c r="AQ55" s="44"/>
      <c r="AR55" s="48">
        <f t="shared" si="7"/>
        <v>351522.63895833335</v>
      </c>
      <c r="AS55" s="165"/>
      <c r="AT55" s="166"/>
      <c r="AU55" s="166"/>
      <c r="AV55" s="166"/>
    </row>
    <row r="56" spans="1:48" s="34" customFormat="1" ht="45.75" customHeight="1" x14ac:dyDescent="0.45">
      <c r="A56" s="27">
        <v>13</v>
      </c>
      <c r="B56" s="39" t="s">
        <v>135</v>
      </c>
      <c r="C56" s="39" t="s">
        <v>136</v>
      </c>
      <c r="D56" s="39" t="s">
        <v>12</v>
      </c>
      <c r="E56" s="39" t="s">
        <v>57</v>
      </c>
      <c r="F56" s="41" t="s">
        <v>34</v>
      </c>
      <c r="G56" s="41">
        <v>4.79</v>
      </c>
      <c r="H56" s="50" t="s">
        <v>137</v>
      </c>
      <c r="I56" s="58">
        <f t="shared" si="8"/>
        <v>84768.63</v>
      </c>
      <c r="J56" s="58">
        <f t="shared" si="9"/>
        <v>21192.157500000001</v>
      </c>
      <c r="K56" s="58">
        <f t="shared" si="10"/>
        <v>52980.393750000003</v>
      </c>
      <c r="L56" s="58">
        <f t="shared" si="11"/>
        <v>158941.18125000002</v>
      </c>
      <c r="M56" s="58"/>
      <c r="N56" s="44"/>
      <c r="O56" s="44">
        <v>10</v>
      </c>
      <c r="P56" s="44">
        <v>4</v>
      </c>
      <c r="Q56" s="45">
        <f t="shared" si="12"/>
        <v>0</v>
      </c>
      <c r="R56" s="45">
        <f t="shared" si="2"/>
        <v>0</v>
      </c>
      <c r="S56" s="45">
        <f t="shared" si="3"/>
        <v>88300.656250000015</v>
      </c>
      <c r="T56" s="45">
        <f t="shared" si="20"/>
        <v>35320.262500000004</v>
      </c>
      <c r="U56" s="45">
        <f t="shared" si="13"/>
        <v>123620.91875000001</v>
      </c>
      <c r="V56" s="52">
        <f t="shared" si="14"/>
        <v>12362.091875000002</v>
      </c>
      <c r="W56" s="44"/>
      <c r="X56" s="44"/>
      <c r="Y56" s="37">
        <f t="shared" si="5"/>
        <v>14</v>
      </c>
      <c r="Z56" s="58">
        <f t="shared" si="6"/>
        <v>37086.275625000002</v>
      </c>
      <c r="AA56" s="58">
        <v>14</v>
      </c>
      <c r="AB56" s="51">
        <v>35</v>
      </c>
      <c r="AC56" s="58">
        <f t="shared" si="19"/>
        <v>43267.321562500008</v>
      </c>
      <c r="AD56" s="59"/>
      <c r="AE56" s="59"/>
      <c r="AF56" s="44"/>
      <c r="AG56" s="47">
        <f t="shared" si="15"/>
        <v>0</v>
      </c>
      <c r="AH56" s="47">
        <f t="shared" si="16"/>
        <v>0</v>
      </c>
      <c r="AI56" s="47"/>
      <c r="AJ56" s="47"/>
      <c r="AK56" s="37">
        <f t="shared" si="17"/>
        <v>0</v>
      </c>
      <c r="AL56" s="37">
        <f t="shared" si="18"/>
        <v>0</v>
      </c>
      <c r="AM56" s="44"/>
      <c r="AN56" s="44"/>
      <c r="AO56" s="44"/>
      <c r="AP56" s="44"/>
      <c r="AQ56" s="44"/>
      <c r="AR56" s="48">
        <f t="shared" si="7"/>
        <v>216336.60781250003</v>
      </c>
      <c r="AS56" s="167"/>
      <c r="AT56" s="168"/>
      <c r="AU56" s="168"/>
      <c r="AV56" s="168"/>
    </row>
    <row r="57" spans="1:48" s="34" customFormat="1" ht="45.75" customHeight="1" x14ac:dyDescent="0.45">
      <c r="A57" s="27">
        <v>14</v>
      </c>
      <c r="B57" s="39" t="s">
        <v>138</v>
      </c>
      <c r="C57" s="39" t="s">
        <v>139</v>
      </c>
      <c r="D57" s="39" t="s">
        <v>12</v>
      </c>
      <c r="E57" s="39" t="s">
        <v>27</v>
      </c>
      <c r="F57" s="41" t="s">
        <v>35</v>
      </c>
      <c r="G57" s="41">
        <v>4.74</v>
      </c>
      <c r="H57" s="54" t="s">
        <v>134</v>
      </c>
      <c r="I57" s="58">
        <f t="shared" si="8"/>
        <v>83883.78</v>
      </c>
      <c r="J57" s="58">
        <f t="shared" si="9"/>
        <v>20970.945</v>
      </c>
      <c r="K57" s="58">
        <f t="shared" si="10"/>
        <v>52427.362500000003</v>
      </c>
      <c r="L57" s="58">
        <f t="shared" si="11"/>
        <v>157282.08750000002</v>
      </c>
      <c r="M57" s="58"/>
      <c r="N57" s="44"/>
      <c r="O57" s="44">
        <v>8</v>
      </c>
      <c r="P57" s="44"/>
      <c r="Q57" s="45">
        <f t="shared" si="12"/>
        <v>0</v>
      </c>
      <c r="R57" s="45">
        <f t="shared" si="2"/>
        <v>0</v>
      </c>
      <c r="S57" s="45">
        <f t="shared" si="3"/>
        <v>69903.150000000009</v>
      </c>
      <c r="T57" s="45">
        <f t="shared" si="20"/>
        <v>0</v>
      </c>
      <c r="U57" s="45">
        <f t="shared" si="13"/>
        <v>69903.150000000009</v>
      </c>
      <c r="V57" s="52">
        <f t="shared" si="14"/>
        <v>6990.3150000000014</v>
      </c>
      <c r="W57" s="44"/>
      <c r="X57" s="44"/>
      <c r="Y57" s="37">
        <f t="shared" si="5"/>
        <v>8</v>
      </c>
      <c r="Z57" s="58">
        <f t="shared" si="6"/>
        <v>20970.945000000003</v>
      </c>
      <c r="AA57" s="58"/>
      <c r="AB57" s="51"/>
      <c r="AC57" s="58">
        <f t="shared" si="19"/>
        <v>0</v>
      </c>
      <c r="AD57" s="59"/>
      <c r="AE57" s="59"/>
      <c r="AF57" s="44">
        <v>3</v>
      </c>
      <c r="AG57" s="47">
        <f t="shared" si="15"/>
        <v>0</v>
      </c>
      <c r="AH57" s="47">
        <f t="shared" si="16"/>
        <v>1474.75</v>
      </c>
      <c r="AI57" s="47"/>
      <c r="AJ57" s="47"/>
      <c r="AK57" s="37">
        <f t="shared" si="17"/>
        <v>0</v>
      </c>
      <c r="AL57" s="37">
        <f t="shared" si="18"/>
        <v>0</v>
      </c>
      <c r="AM57" s="44"/>
      <c r="AN57" s="44"/>
      <c r="AO57" s="44"/>
      <c r="AP57" s="44"/>
      <c r="AQ57" s="44"/>
      <c r="AR57" s="48">
        <f t="shared" si="7"/>
        <v>99339.160000000018</v>
      </c>
      <c r="AS57" s="165"/>
      <c r="AT57" s="166"/>
      <c r="AU57" s="166"/>
      <c r="AV57" s="166"/>
    </row>
    <row r="58" spans="1:48" s="34" customFormat="1" ht="45.75" customHeight="1" x14ac:dyDescent="0.45">
      <c r="A58" s="27">
        <v>15</v>
      </c>
      <c r="B58" s="39" t="s">
        <v>140</v>
      </c>
      <c r="C58" s="39" t="s">
        <v>38</v>
      </c>
      <c r="D58" s="39" t="s">
        <v>12</v>
      </c>
      <c r="E58" s="39" t="s">
        <v>27</v>
      </c>
      <c r="F58" s="41" t="s">
        <v>35</v>
      </c>
      <c r="G58" s="41">
        <v>4.9000000000000004</v>
      </c>
      <c r="H58" s="50" t="s">
        <v>141</v>
      </c>
      <c r="I58" s="59">
        <f t="shared" si="8"/>
        <v>86715.3</v>
      </c>
      <c r="J58" s="58">
        <f t="shared" si="9"/>
        <v>21678.825000000001</v>
      </c>
      <c r="K58" s="58">
        <f t="shared" si="10"/>
        <v>54197.0625</v>
      </c>
      <c r="L58" s="58">
        <f t="shared" si="11"/>
        <v>162591.1875</v>
      </c>
      <c r="M58" s="58"/>
      <c r="N58" s="44"/>
      <c r="O58" s="44">
        <v>3</v>
      </c>
      <c r="P58" s="44">
        <v>2</v>
      </c>
      <c r="Q58" s="45">
        <f t="shared" si="12"/>
        <v>0</v>
      </c>
      <c r="R58" s="45">
        <f t="shared" si="2"/>
        <v>0</v>
      </c>
      <c r="S58" s="45">
        <f t="shared" si="3"/>
        <v>27098.53125</v>
      </c>
      <c r="T58" s="45">
        <f t="shared" si="20"/>
        <v>18065.6875</v>
      </c>
      <c r="U58" s="45">
        <f t="shared" si="13"/>
        <v>45164.21875</v>
      </c>
      <c r="V58" s="52">
        <f t="shared" si="14"/>
        <v>4516.421875</v>
      </c>
      <c r="W58" s="44"/>
      <c r="X58" s="44"/>
      <c r="Y58" s="37">
        <f t="shared" si="5"/>
        <v>5</v>
      </c>
      <c r="Z58" s="58">
        <f t="shared" si="6"/>
        <v>13549.265624999998</v>
      </c>
      <c r="AA58" s="58"/>
      <c r="AB58" s="51"/>
      <c r="AC58" s="58">
        <f t="shared" si="19"/>
        <v>0</v>
      </c>
      <c r="AD58" s="59"/>
      <c r="AE58" s="59"/>
      <c r="AF58" s="44"/>
      <c r="AG58" s="47">
        <f t="shared" si="15"/>
        <v>0</v>
      </c>
      <c r="AH58" s="47">
        <f t="shared" si="16"/>
        <v>0</v>
      </c>
      <c r="AI58" s="47"/>
      <c r="AJ58" s="47"/>
      <c r="AK58" s="37">
        <f t="shared" si="17"/>
        <v>0</v>
      </c>
      <c r="AL58" s="37">
        <f t="shared" si="18"/>
        <v>0</v>
      </c>
      <c r="AM58" s="44"/>
      <c r="AN58" s="44"/>
      <c r="AO58" s="44"/>
      <c r="AP58" s="44"/>
      <c r="AQ58" s="44"/>
      <c r="AR58" s="48">
        <f t="shared" si="7"/>
        <v>63229.90625</v>
      </c>
      <c r="AS58" s="167"/>
      <c r="AT58" s="168"/>
      <c r="AU58" s="168"/>
      <c r="AV58" s="168"/>
    </row>
    <row r="59" spans="1:48" s="34" customFormat="1" ht="45.75" customHeight="1" x14ac:dyDescent="0.45">
      <c r="A59" s="27">
        <v>16</v>
      </c>
      <c r="B59" s="39" t="s">
        <v>130</v>
      </c>
      <c r="C59" s="39" t="s">
        <v>142</v>
      </c>
      <c r="D59" s="39" t="s">
        <v>12</v>
      </c>
      <c r="E59" s="39" t="s">
        <v>58</v>
      </c>
      <c r="F59" s="41" t="s">
        <v>35</v>
      </c>
      <c r="G59" s="41">
        <v>4.8099999999999996</v>
      </c>
      <c r="H59" s="50" t="s">
        <v>131</v>
      </c>
      <c r="I59" s="59">
        <f t="shared" si="8"/>
        <v>85122.569999999992</v>
      </c>
      <c r="J59" s="58">
        <f t="shared" si="9"/>
        <v>21280.642499999998</v>
      </c>
      <c r="K59" s="58">
        <f t="shared" si="10"/>
        <v>53201.606249999997</v>
      </c>
      <c r="L59" s="58">
        <f t="shared" si="11"/>
        <v>159604.81874999998</v>
      </c>
      <c r="M59" s="58"/>
      <c r="N59" s="44"/>
      <c r="O59" s="44">
        <v>5</v>
      </c>
      <c r="P59" s="44"/>
      <c r="Q59" s="45">
        <f t="shared" si="12"/>
        <v>0</v>
      </c>
      <c r="R59" s="45">
        <f t="shared" si="2"/>
        <v>0</v>
      </c>
      <c r="S59" s="45">
        <f t="shared" si="3"/>
        <v>44334.671874999993</v>
      </c>
      <c r="T59" s="45">
        <f t="shared" si="20"/>
        <v>0</v>
      </c>
      <c r="U59" s="45">
        <f t="shared" si="13"/>
        <v>44334.671874999993</v>
      </c>
      <c r="V59" s="52">
        <f t="shared" si="14"/>
        <v>4433.4671874999995</v>
      </c>
      <c r="W59" s="44"/>
      <c r="X59" s="44"/>
      <c r="Y59" s="37">
        <f t="shared" si="5"/>
        <v>5</v>
      </c>
      <c r="Z59" s="58">
        <f t="shared" si="6"/>
        <v>13300.401562499999</v>
      </c>
      <c r="AA59" s="58">
        <v>5</v>
      </c>
      <c r="AB59" s="51">
        <v>30</v>
      </c>
      <c r="AC59" s="58">
        <f t="shared" si="19"/>
        <v>13300.401562499999</v>
      </c>
      <c r="AD59" s="59"/>
      <c r="AE59" s="59">
        <v>3</v>
      </c>
      <c r="AF59" s="44"/>
      <c r="AG59" s="47">
        <f t="shared" si="15"/>
        <v>1179.8000000000002</v>
      </c>
      <c r="AH59" s="47">
        <f t="shared" si="16"/>
        <v>0</v>
      </c>
      <c r="AI59" s="47"/>
      <c r="AJ59" s="47"/>
      <c r="AK59" s="37">
        <f t="shared" si="17"/>
        <v>0</v>
      </c>
      <c r="AL59" s="37">
        <f t="shared" si="18"/>
        <v>0</v>
      </c>
      <c r="AM59" s="44"/>
      <c r="AN59" s="44"/>
      <c r="AO59" s="44"/>
      <c r="AP59" s="44"/>
      <c r="AQ59" s="44"/>
      <c r="AR59" s="48">
        <f t="shared" si="7"/>
        <v>76548.7421875</v>
      </c>
      <c r="AS59" s="165"/>
      <c r="AT59" s="166"/>
      <c r="AU59" s="166"/>
      <c r="AV59" s="166"/>
    </row>
    <row r="60" spans="1:48" s="34" customFormat="1" ht="45.75" customHeight="1" x14ac:dyDescent="0.45">
      <c r="A60" s="27">
        <v>17</v>
      </c>
      <c r="B60" s="39" t="s">
        <v>143</v>
      </c>
      <c r="C60" s="39" t="s">
        <v>23</v>
      </c>
      <c r="D60" s="39" t="s">
        <v>12</v>
      </c>
      <c r="E60" s="39" t="s">
        <v>58</v>
      </c>
      <c r="F60" s="41" t="s">
        <v>35</v>
      </c>
      <c r="G60" s="41">
        <v>4.74</v>
      </c>
      <c r="H60" s="50" t="s">
        <v>144</v>
      </c>
      <c r="I60" s="59">
        <f t="shared" si="8"/>
        <v>83883.78</v>
      </c>
      <c r="J60" s="58">
        <f t="shared" si="9"/>
        <v>20970.945</v>
      </c>
      <c r="K60" s="58">
        <f t="shared" si="10"/>
        <v>52427.362500000003</v>
      </c>
      <c r="L60" s="58">
        <f t="shared" si="11"/>
        <v>157282.08750000002</v>
      </c>
      <c r="M60" s="58"/>
      <c r="N60" s="44"/>
      <c r="O60" s="44">
        <v>10</v>
      </c>
      <c r="P60" s="44">
        <v>7</v>
      </c>
      <c r="Q60" s="45">
        <f t="shared" si="12"/>
        <v>0</v>
      </c>
      <c r="R60" s="45">
        <f t="shared" si="2"/>
        <v>0</v>
      </c>
      <c r="S60" s="45">
        <f t="shared" si="3"/>
        <v>87378.937500000015</v>
      </c>
      <c r="T60" s="45">
        <f t="shared" si="20"/>
        <v>61165.256250000013</v>
      </c>
      <c r="U60" s="45">
        <f t="shared" si="13"/>
        <v>148544.19375000003</v>
      </c>
      <c r="V60" s="52">
        <f t="shared" si="14"/>
        <v>14854.419375000005</v>
      </c>
      <c r="W60" s="44"/>
      <c r="X60" s="53"/>
      <c r="Y60" s="37">
        <f t="shared" si="5"/>
        <v>17</v>
      </c>
      <c r="Z60" s="58">
        <f t="shared" si="6"/>
        <v>44563.258125000008</v>
      </c>
      <c r="AA60" s="58">
        <v>17</v>
      </c>
      <c r="AB60" s="51">
        <v>30</v>
      </c>
      <c r="AC60" s="58">
        <f t="shared" si="19"/>
        <v>44563.258125000008</v>
      </c>
      <c r="AD60" s="59"/>
      <c r="AE60" s="59">
        <v>10.5</v>
      </c>
      <c r="AF60" s="44"/>
      <c r="AG60" s="47">
        <f t="shared" si="15"/>
        <v>4129.3</v>
      </c>
      <c r="AH60" s="47">
        <f t="shared" si="16"/>
        <v>0</v>
      </c>
      <c r="AI60" s="47"/>
      <c r="AJ60" s="47"/>
      <c r="AK60" s="37">
        <f t="shared" si="17"/>
        <v>0</v>
      </c>
      <c r="AL60" s="37">
        <f t="shared" si="18"/>
        <v>0</v>
      </c>
      <c r="AM60" s="44"/>
      <c r="AN60" s="44"/>
      <c r="AO60" s="44"/>
      <c r="AP60" s="44"/>
      <c r="AQ60" s="44"/>
      <c r="AR60" s="48">
        <f t="shared" si="7"/>
        <v>256654.42937500001</v>
      </c>
      <c r="AS60" s="167"/>
      <c r="AT60" s="168"/>
      <c r="AU60" s="168"/>
      <c r="AV60" s="168"/>
    </row>
    <row r="61" spans="1:48" s="23" customFormat="1" ht="45.75" customHeight="1" x14ac:dyDescent="0.45">
      <c r="A61" s="22">
        <v>18</v>
      </c>
      <c r="B61" s="38" t="s">
        <v>145</v>
      </c>
      <c r="C61" s="38" t="s">
        <v>37</v>
      </c>
      <c r="D61" s="38" t="s">
        <v>12</v>
      </c>
      <c r="E61" s="38" t="s">
        <v>58</v>
      </c>
      <c r="F61" s="42" t="s">
        <v>53</v>
      </c>
      <c r="G61" s="42">
        <v>4.74</v>
      </c>
      <c r="H61" s="49" t="s">
        <v>144</v>
      </c>
      <c r="I61" s="65">
        <f t="shared" si="8"/>
        <v>83883.78</v>
      </c>
      <c r="J61" s="65">
        <f t="shared" si="9"/>
        <v>20970.945</v>
      </c>
      <c r="K61" s="58">
        <f t="shared" si="10"/>
        <v>52427.362500000003</v>
      </c>
      <c r="L61" s="58">
        <f t="shared" si="11"/>
        <v>157282.08750000002</v>
      </c>
      <c r="M61" s="58"/>
      <c r="N61" s="37">
        <v>8</v>
      </c>
      <c r="O61" s="37">
        <v>12</v>
      </c>
      <c r="P61" s="37"/>
      <c r="Q61" s="45">
        <f t="shared" si="12"/>
        <v>0</v>
      </c>
      <c r="R61" s="45">
        <f t="shared" si="2"/>
        <v>69903.150000000009</v>
      </c>
      <c r="S61" s="45">
        <f t="shared" si="3"/>
        <v>104854.72500000001</v>
      </c>
      <c r="T61" s="45">
        <f t="shared" si="20"/>
        <v>0</v>
      </c>
      <c r="U61" s="45">
        <f t="shared" si="13"/>
        <v>174757.875</v>
      </c>
      <c r="V61" s="46">
        <f t="shared" si="14"/>
        <v>17475.787500000002</v>
      </c>
      <c r="W61" s="37"/>
      <c r="X61" s="37"/>
      <c r="Y61" s="37">
        <f t="shared" si="5"/>
        <v>20</v>
      </c>
      <c r="Z61" s="65">
        <f t="shared" si="6"/>
        <v>52427.36250000001</v>
      </c>
      <c r="AA61" s="65">
        <v>20</v>
      </c>
      <c r="AB61" s="45">
        <v>30</v>
      </c>
      <c r="AC61" s="58">
        <f t="shared" si="19"/>
        <v>52427.36250000001</v>
      </c>
      <c r="AD61" s="65"/>
      <c r="AE61" s="65">
        <v>16</v>
      </c>
      <c r="AF61" s="37"/>
      <c r="AG61" s="47">
        <f t="shared" si="15"/>
        <v>6292.2666666666664</v>
      </c>
      <c r="AH61" s="47">
        <f t="shared" si="16"/>
        <v>0</v>
      </c>
      <c r="AI61" s="47"/>
      <c r="AJ61" s="47"/>
      <c r="AK61" s="37">
        <f t="shared" si="17"/>
        <v>0</v>
      </c>
      <c r="AL61" s="37">
        <f t="shared" si="18"/>
        <v>0</v>
      </c>
      <c r="AM61" s="37"/>
      <c r="AN61" s="37"/>
      <c r="AO61" s="37"/>
      <c r="AP61" s="37"/>
      <c r="AQ61" s="37"/>
      <c r="AR61" s="48">
        <f t="shared" si="7"/>
        <v>303380.65416666667</v>
      </c>
      <c r="AS61" s="165"/>
      <c r="AT61" s="166"/>
      <c r="AU61" s="166"/>
      <c r="AV61" s="166"/>
    </row>
    <row r="62" spans="1:48" s="34" customFormat="1" ht="45.75" customHeight="1" x14ac:dyDescent="0.45">
      <c r="A62" s="209">
        <v>19</v>
      </c>
      <c r="B62" s="221" t="s">
        <v>146</v>
      </c>
      <c r="C62" s="39" t="s">
        <v>147</v>
      </c>
      <c r="D62" s="39" t="s">
        <v>12</v>
      </c>
      <c r="E62" s="39" t="s">
        <v>148</v>
      </c>
      <c r="F62" s="41" t="s">
        <v>35</v>
      </c>
      <c r="G62" s="41">
        <v>4.74</v>
      </c>
      <c r="H62" s="50" t="s">
        <v>134</v>
      </c>
      <c r="I62" s="59">
        <f t="shared" si="8"/>
        <v>83883.78</v>
      </c>
      <c r="J62" s="58">
        <f t="shared" si="9"/>
        <v>20970.945</v>
      </c>
      <c r="K62" s="58">
        <f t="shared" si="10"/>
        <v>52427.362500000003</v>
      </c>
      <c r="L62" s="58">
        <f t="shared" si="11"/>
        <v>157282.08750000002</v>
      </c>
      <c r="M62" s="58"/>
      <c r="N62" s="44"/>
      <c r="O62" s="44">
        <v>8</v>
      </c>
      <c r="P62" s="44">
        <v>4</v>
      </c>
      <c r="Q62" s="45">
        <f t="shared" si="12"/>
        <v>0</v>
      </c>
      <c r="R62" s="45">
        <f t="shared" si="2"/>
        <v>0</v>
      </c>
      <c r="S62" s="45">
        <f t="shared" si="3"/>
        <v>69903.150000000009</v>
      </c>
      <c r="T62" s="45">
        <f t="shared" si="20"/>
        <v>34951.575000000004</v>
      </c>
      <c r="U62" s="45">
        <f t="shared" si="13"/>
        <v>104854.72500000001</v>
      </c>
      <c r="V62" s="52">
        <f t="shared" si="14"/>
        <v>10485.472500000002</v>
      </c>
      <c r="W62" s="44"/>
      <c r="X62" s="44"/>
      <c r="Y62" s="37">
        <f t="shared" si="5"/>
        <v>12</v>
      </c>
      <c r="Z62" s="58">
        <f t="shared" si="6"/>
        <v>31456.417500000003</v>
      </c>
      <c r="AA62" s="58">
        <v>12</v>
      </c>
      <c r="AB62" s="51">
        <v>30</v>
      </c>
      <c r="AC62" s="58">
        <f t="shared" si="19"/>
        <v>31456.417500000003</v>
      </c>
      <c r="AD62" s="59"/>
      <c r="AE62" s="59">
        <v>3</v>
      </c>
      <c r="AF62" s="44"/>
      <c r="AG62" s="47">
        <f t="shared" si="15"/>
        <v>1179.8000000000002</v>
      </c>
      <c r="AH62" s="47">
        <f t="shared" si="16"/>
        <v>0</v>
      </c>
      <c r="AI62" s="47"/>
      <c r="AJ62" s="184">
        <v>0.5</v>
      </c>
      <c r="AK62" s="37">
        <f t="shared" si="17"/>
        <v>0</v>
      </c>
      <c r="AL62" s="37">
        <f t="shared" si="18"/>
        <v>5309.0999999999995</v>
      </c>
      <c r="AM62" s="44"/>
      <c r="AN62" s="44"/>
      <c r="AO62" s="44"/>
      <c r="AP62" s="44"/>
      <c r="AQ62" s="44"/>
      <c r="AR62" s="48">
        <f t="shared" si="7"/>
        <v>184741.93250000002</v>
      </c>
      <c r="AS62" s="167"/>
      <c r="AT62" s="168"/>
      <c r="AU62" s="168"/>
      <c r="AV62" s="168"/>
    </row>
    <row r="63" spans="1:48" s="34" customFormat="1" ht="45.75" customHeight="1" x14ac:dyDescent="0.45">
      <c r="A63" s="210"/>
      <c r="B63" s="222"/>
      <c r="C63" s="39" t="s">
        <v>25</v>
      </c>
      <c r="D63" s="39" t="s">
        <v>149</v>
      </c>
      <c r="E63" s="39" t="s">
        <v>28</v>
      </c>
      <c r="F63" s="41" t="s">
        <v>42</v>
      </c>
      <c r="G63" s="41">
        <v>3.53</v>
      </c>
      <c r="H63" s="50" t="s">
        <v>134</v>
      </c>
      <c r="I63" s="59">
        <f t="shared" si="8"/>
        <v>62470.409999999996</v>
      </c>
      <c r="J63" s="58">
        <f t="shared" si="9"/>
        <v>15617.602499999999</v>
      </c>
      <c r="K63" s="58">
        <f t="shared" si="10"/>
        <v>39044.006249999999</v>
      </c>
      <c r="L63" s="58">
        <f t="shared" si="11"/>
        <v>117132.01874999999</v>
      </c>
      <c r="M63" s="58"/>
      <c r="N63" s="44">
        <v>6</v>
      </c>
      <c r="O63" s="44">
        <v>9</v>
      </c>
      <c r="P63" s="44">
        <v>3</v>
      </c>
      <c r="Q63" s="45">
        <f t="shared" si="12"/>
        <v>0</v>
      </c>
      <c r="R63" s="45">
        <f t="shared" si="2"/>
        <v>39044.006249999991</v>
      </c>
      <c r="S63" s="45">
        <f t="shared" si="3"/>
        <v>58566.009374999994</v>
      </c>
      <c r="T63" s="45">
        <f t="shared" si="20"/>
        <v>19522.003124999996</v>
      </c>
      <c r="U63" s="45">
        <f t="shared" si="13"/>
        <v>117132.01874999999</v>
      </c>
      <c r="V63" s="52">
        <f t="shared" si="14"/>
        <v>11713.201874999999</v>
      </c>
      <c r="W63" s="44"/>
      <c r="X63" s="44"/>
      <c r="Y63" s="37">
        <f t="shared" si="5"/>
        <v>18</v>
      </c>
      <c r="Z63" s="58">
        <f t="shared" si="6"/>
        <v>35139.605624999997</v>
      </c>
      <c r="AA63" s="58"/>
      <c r="AB63" s="51"/>
      <c r="AC63" s="58">
        <f t="shared" si="19"/>
        <v>0</v>
      </c>
      <c r="AD63" s="59"/>
      <c r="AE63" s="59"/>
      <c r="AF63" s="44"/>
      <c r="AG63" s="47">
        <f t="shared" si="15"/>
        <v>0</v>
      </c>
      <c r="AH63" s="47">
        <f t="shared" si="16"/>
        <v>0</v>
      </c>
      <c r="AI63" s="47"/>
      <c r="AJ63" s="47"/>
      <c r="AK63" s="37">
        <f t="shared" si="17"/>
        <v>0</v>
      </c>
      <c r="AL63" s="37">
        <f t="shared" si="18"/>
        <v>0</v>
      </c>
      <c r="AM63" s="44"/>
      <c r="AN63" s="44"/>
      <c r="AO63" s="44"/>
      <c r="AP63" s="44"/>
      <c r="AQ63" s="44"/>
      <c r="AR63" s="48">
        <f t="shared" si="7"/>
        <v>163984.82624999998</v>
      </c>
      <c r="AS63" s="165"/>
      <c r="AT63" s="166"/>
      <c r="AU63" s="166"/>
      <c r="AV63" s="166"/>
    </row>
    <row r="64" spans="1:48" s="34" customFormat="1" ht="45.75" customHeight="1" x14ac:dyDescent="0.45">
      <c r="A64" s="27">
        <v>20</v>
      </c>
      <c r="B64" s="39" t="s">
        <v>155</v>
      </c>
      <c r="C64" s="39" t="s">
        <v>54</v>
      </c>
      <c r="D64" s="39" t="s">
        <v>12</v>
      </c>
      <c r="E64" s="39" t="s">
        <v>28</v>
      </c>
      <c r="F64" s="41" t="s">
        <v>36</v>
      </c>
      <c r="G64" s="41">
        <v>4.2300000000000004</v>
      </c>
      <c r="H64" s="50" t="s">
        <v>156</v>
      </c>
      <c r="I64" s="59">
        <f t="shared" si="8"/>
        <v>74858.310000000012</v>
      </c>
      <c r="J64" s="58">
        <f t="shared" si="9"/>
        <v>18714.577500000003</v>
      </c>
      <c r="K64" s="58">
        <f t="shared" si="10"/>
        <v>46786.443750000006</v>
      </c>
      <c r="L64" s="58">
        <f t="shared" si="11"/>
        <v>140359.33125000002</v>
      </c>
      <c r="M64" s="58"/>
      <c r="N64" s="44"/>
      <c r="O64" s="44">
        <v>5</v>
      </c>
      <c r="P64" s="44">
        <v>1</v>
      </c>
      <c r="Q64" s="45">
        <f t="shared" si="12"/>
        <v>0</v>
      </c>
      <c r="R64" s="45">
        <f t="shared" si="2"/>
        <v>0</v>
      </c>
      <c r="S64" s="45">
        <f t="shared" si="3"/>
        <v>38988.703125000007</v>
      </c>
      <c r="T64" s="45">
        <f t="shared" si="20"/>
        <v>7797.7406250000004</v>
      </c>
      <c r="U64" s="45">
        <f t="shared" si="13"/>
        <v>46786.443750000006</v>
      </c>
      <c r="V64" s="52">
        <f t="shared" si="14"/>
        <v>4678.6443750000008</v>
      </c>
      <c r="W64" s="44"/>
      <c r="X64" s="44"/>
      <c r="Y64" s="37">
        <f t="shared" si="5"/>
        <v>6</v>
      </c>
      <c r="Z64" s="58">
        <f t="shared" si="6"/>
        <v>14035.933125</v>
      </c>
      <c r="AA64" s="58"/>
      <c r="AB64" s="51"/>
      <c r="AC64" s="58">
        <f t="shared" si="19"/>
        <v>0</v>
      </c>
      <c r="AD64" s="59"/>
      <c r="AE64" s="59"/>
      <c r="AF64" s="44"/>
      <c r="AG64" s="47">
        <f t="shared" si="15"/>
        <v>0</v>
      </c>
      <c r="AH64" s="47">
        <f t="shared" si="16"/>
        <v>0</v>
      </c>
      <c r="AI64" s="47"/>
      <c r="AJ64" s="47"/>
      <c r="AK64" s="37">
        <f t="shared" si="17"/>
        <v>0</v>
      </c>
      <c r="AL64" s="37">
        <f t="shared" si="18"/>
        <v>0</v>
      </c>
      <c r="AM64" s="44"/>
      <c r="AN64" s="44"/>
      <c r="AO64" s="44"/>
      <c r="AP64" s="44"/>
      <c r="AQ64" s="44"/>
      <c r="AR64" s="48">
        <f t="shared" si="7"/>
        <v>65501.021250000005</v>
      </c>
      <c r="AS64" s="167"/>
      <c r="AT64" s="168"/>
      <c r="AU64" s="168"/>
      <c r="AV64" s="168"/>
    </row>
    <row r="65" spans="1:48" s="34" customFormat="1" ht="45.75" customHeight="1" x14ac:dyDescent="0.45">
      <c r="A65" s="228">
        <v>21</v>
      </c>
      <c r="B65" s="213" t="s">
        <v>152</v>
      </c>
      <c r="C65" s="39" t="s">
        <v>39</v>
      </c>
      <c r="D65" s="39" t="s">
        <v>12</v>
      </c>
      <c r="E65" s="39" t="s">
        <v>153</v>
      </c>
      <c r="F65" s="41" t="s">
        <v>36</v>
      </c>
      <c r="G65" s="41">
        <v>4.43</v>
      </c>
      <c r="H65" s="50" t="s">
        <v>154</v>
      </c>
      <c r="I65" s="59">
        <f t="shared" si="8"/>
        <v>78397.709999999992</v>
      </c>
      <c r="J65" s="58">
        <f t="shared" si="9"/>
        <v>19599.427499999998</v>
      </c>
      <c r="K65" s="58">
        <f t="shared" si="10"/>
        <v>48998.568749999991</v>
      </c>
      <c r="L65" s="58">
        <f t="shared" si="11"/>
        <v>146995.70624999999</v>
      </c>
      <c r="M65" s="58"/>
      <c r="N65" s="44"/>
      <c r="O65" s="44">
        <v>6</v>
      </c>
      <c r="P65" s="44">
        <v>4</v>
      </c>
      <c r="Q65" s="45">
        <f t="shared" si="12"/>
        <v>0</v>
      </c>
      <c r="R65" s="45">
        <f t="shared" si="2"/>
        <v>0</v>
      </c>
      <c r="S65" s="45">
        <f t="shared" si="3"/>
        <v>48998.568749999991</v>
      </c>
      <c r="T65" s="45">
        <f t="shared" si="20"/>
        <v>32665.712499999994</v>
      </c>
      <c r="U65" s="45">
        <f t="shared" si="13"/>
        <v>81664.281249999985</v>
      </c>
      <c r="V65" s="52">
        <f t="shared" si="14"/>
        <v>8166.4281249999985</v>
      </c>
      <c r="W65" s="44"/>
      <c r="X65" s="44"/>
      <c r="Y65" s="37">
        <f t="shared" si="5"/>
        <v>10</v>
      </c>
      <c r="Z65" s="58">
        <f t="shared" si="6"/>
        <v>24499.284374999996</v>
      </c>
      <c r="AA65" s="58"/>
      <c r="AB65" s="51"/>
      <c r="AC65" s="58">
        <f t="shared" si="19"/>
        <v>0</v>
      </c>
      <c r="AD65" s="59">
        <v>35394</v>
      </c>
      <c r="AE65" s="59"/>
      <c r="AF65" s="44"/>
      <c r="AG65" s="47">
        <f t="shared" si="15"/>
        <v>0</v>
      </c>
      <c r="AH65" s="47">
        <f t="shared" si="16"/>
        <v>0</v>
      </c>
      <c r="AI65" s="47"/>
      <c r="AJ65" s="47">
        <v>1</v>
      </c>
      <c r="AK65" s="37">
        <f t="shared" si="17"/>
        <v>0</v>
      </c>
      <c r="AL65" s="37">
        <f t="shared" si="18"/>
        <v>10618.199999999999</v>
      </c>
      <c r="AM65" s="44"/>
      <c r="AN65" s="44"/>
      <c r="AO65" s="44"/>
      <c r="AP65" s="44"/>
      <c r="AQ65" s="44"/>
      <c r="AR65" s="48">
        <f t="shared" si="7"/>
        <v>160342.19374999998</v>
      </c>
      <c r="AS65" s="165"/>
      <c r="AT65" s="166"/>
      <c r="AU65" s="166"/>
      <c r="AV65" s="166"/>
    </row>
    <row r="66" spans="1:48" s="34" customFormat="1" ht="37.5" customHeight="1" x14ac:dyDescent="0.45">
      <c r="A66" s="229"/>
      <c r="B66" s="214"/>
      <c r="C66" s="39" t="s">
        <v>38</v>
      </c>
      <c r="D66" s="39" t="s">
        <v>149</v>
      </c>
      <c r="E66" s="39" t="s">
        <v>28</v>
      </c>
      <c r="F66" s="41" t="s">
        <v>42</v>
      </c>
      <c r="G66" s="41">
        <v>3.65</v>
      </c>
      <c r="H66" s="50" t="s">
        <v>154</v>
      </c>
      <c r="I66" s="59">
        <f>17697*G66</f>
        <v>64594.049999999996</v>
      </c>
      <c r="J66" s="58">
        <f t="shared" si="9"/>
        <v>16148.512499999999</v>
      </c>
      <c r="K66" s="58">
        <f t="shared" si="10"/>
        <v>40371.28125</v>
      </c>
      <c r="L66" s="58">
        <f t="shared" si="11"/>
        <v>121113.84375</v>
      </c>
      <c r="M66" s="58"/>
      <c r="N66" s="44"/>
      <c r="O66" s="44">
        <v>6</v>
      </c>
      <c r="P66" s="44">
        <v>2</v>
      </c>
      <c r="Q66" s="45">
        <f t="shared" si="12"/>
        <v>0</v>
      </c>
      <c r="R66" s="45">
        <f t="shared" si="2"/>
        <v>0</v>
      </c>
      <c r="S66" s="45">
        <f t="shared" si="3"/>
        <v>40371.28125</v>
      </c>
      <c r="T66" s="45">
        <f t="shared" si="20"/>
        <v>13457.09375</v>
      </c>
      <c r="U66" s="45">
        <f t="shared" si="13"/>
        <v>53828.375</v>
      </c>
      <c r="V66" s="52">
        <f>U66*0.1</f>
        <v>5382.8375000000005</v>
      </c>
      <c r="W66" s="44"/>
      <c r="X66" s="44"/>
      <c r="Y66" s="37">
        <f t="shared" si="5"/>
        <v>8</v>
      </c>
      <c r="Z66" s="58">
        <f t="shared" si="6"/>
        <v>16148.512499999999</v>
      </c>
      <c r="AA66" s="58"/>
      <c r="AB66" s="51"/>
      <c r="AC66" s="58">
        <f t="shared" si="19"/>
        <v>0</v>
      </c>
      <c r="AD66" s="59"/>
      <c r="AE66" s="59"/>
      <c r="AF66" s="44"/>
      <c r="AG66" s="47">
        <f t="shared" si="15"/>
        <v>0</v>
      </c>
      <c r="AH66" s="47">
        <f t="shared" si="16"/>
        <v>0</v>
      </c>
      <c r="AI66" s="47"/>
      <c r="AJ66" s="47"/>
      <c r="AK66" s="37">
        <f t="shared" si="17"/>
        <v>0</v>
      </c>
      <c r="AL66" s="37">
        <f t="shared" si="18"/>
        <v>0</v>
      </c>
      <c r="AM66" s="44"/>
      <c r="AN66" s="44"/>
      <c r="AO66" s="44"/>
      <c r="AP66" s="44"/>
      <c r="AQ66" s="44"/>
      <c r="AR66" s="48">
        <f t="shared" si="7"/>
        <v>75359.725000000006</v>
      </c>
      <c r="AS66" s="167"/>
      <c r="AT66" s="168"/>
      <c r="AU66" s="168"/>
      <c r="AV66" s="168"/>
    </row>
    <row r="67" spans="1:48" s="34" customFormat="1" ht="45.75" customHeight="1" x14ac:dyDescent="0.45">
      <c r="A67" s="209">
        <v>22</v>
      </c>
      <c r="B67" s="221" t="s">
        <v>150</v>
      </c>
      <c r="C67" s="39" t="s">
        <v>24</v>
      </c>
      <c r="D67" s="39" t="s">
        <v>12</v>
      </c>
      <c r="E67" s="39" t="s">
        <v>58</v>
      </c>
      <c r="F67" s="41" t="s">
        <v>36</v>
      </c>
      <c r="G67" s="41">
        <v>4.2300000000000004</v>
      </c>
      <c r="H67" s="50" t="s">
        <v>151</v>
      </c>
      <c r="I67" s="58">
        <f t="shared" si="8"/>
        <v>74858.310000000012</v>
      </c>
      <c r="J67" s="58">
        <f t="shared" si="9"/>
        <v>18714.577500000003</v>
      </c>
      <c r="K67" s="58">
        <f t="shared" si="10"/>
        <v>46786.443750000006</v>
      </c>
      <c r="L67" s="58">
        <f t="shared" si="11"/>
        <v>140359.33125000002</v>
      </c>
      <c r="M67" s="58"/>
      <c r="N67" s="44"/>
      <c r="O67" s="44">
        <v>11</v>
      </c>
      <c r="P67" s="44">
        <v>1</v>
      </c>
      <c r="Q67" s="45">
        <f t="shared" si="12"/>
        <v>0</v>
      </c>
      <c r="R67" s="45">
        <f t="shared" si="2"/>
        <v>0</v>
      </c>
      <c r="S67" s="45">
        <f t="shared" si="3"/>
        <v>85775.14687500002</v>
      </c>
      <c r="T67" s="45">
        <f t="shared" si="20"/>
        <v>7797.7406250000004</v>
      </c>
      <c r="U67" s="45">
        <f t="shared" si="13"/>
        <v>93572.887500000026</v>
      </c>
      <c r="V67" s="52">
        <f t="shared" si="14"/>
        <v>9357.2887500000033</v>
      </c>
      <c r="W67" s="44"/>
      <c r="X67" s="44"/>
      <c r="Y67" s="37">
        <f t="shared" si="5"/>
        <v>12</v>
      </c>
      <c r="Z67" s="58">
        <f t="shared" si="6"/>
        <v>28071.866249999999</v>
      </c>
      <c r="AA67" s="58">
        <v>12</v>
      </c>
      <c r="AB67" s="51">
        <v>30</v>
      </c>
      <c r="AC67" s="58">
        <f t="shared" si="19"/>
        <v>28071.866250000006</v>
      </c>
      <c r="AD67" s="59"/>
      <c r="AE67" s="59"/>
      <c r="AF67" s="44">
        <v>5.25</v>
      </c>
      <c r="AG67" s="47">
        <f t="shared" si="15"/>
        <v>0</v>
      </c>
      <c r="AH67" s="47">
        <f t="shared" si="16"/>
        <v>2580.8125</v>
      </c>
      <c r="AI67" s="47"/>
      <c r="AJ67" s="47"/>
      <c r="AK67" s="37">
        <f t="shared" si="17"/>
        <v>0</v>
      </c>
      <c r="AL67" s="37">
        <f t="shared" si="18"/>
        <v>0</v>
      </c>
      <c r="AM67" s="44"/>
      <c r="AN67" s="44"/>
      <c r="AO67" s="44"/>
      <c r="AP67" s="44"/>
      <c r="AQ67" s="44"/>
      <c r="AR67" s="48">
        <f t="shared" si="7"/>
        <v>161654.72125000006</v>
      </c>
      <c r="AS67" s="165"/>
      <c r="AT67" s="166"/>
      <c r="AU67" s="166"/>
      <c r="AV67" s="166"/>
    </row>
    <row r="68" spans="1:48" s="34" customFormat="1" ht="45.75" customHeight="1" x14ac:dyDescent="0.45">
      <c r="A68" s="210"/>
      <c r="B68" s="222"/>
      <c r="C68" s="39" t="s">
        <v>29</v>
      </c>
      <c r="D68" s="39" t="s">
        <v>149</v>
      </c>
      <c r="E68" s="39" t="s">
        <v>55</v>
      </c>
      <c r="F68" s="41" t="s">
        <v>53</v>
      </c>
      <c r="G68" s="41">
        <v>3.91</v>
      </c>
      <c r="H68" s="50" t="s">
        <v>151</v>
      </c>
      <c r="I68" s="58">
        <f t="shared" si="8"/>
        <v>69195.27</v>
      </c>
      <c r="J68" s="58">
        <f t="shared" si="9"/>
        <v>17298.817500000001</v>
      </c>
      <c r="K68" s="58">
        <f t="shared" si="10"/>
        <v>43247.043750000004</v>
      </c>
      <c r="L68" s="58">
        <f t="shared" si="11"/>
        <v>129741.13125000001</v>
      </c>
      <c r="M68" s="58"/>
      <c r="N68" s="44">
        <v>19</v>
      </c>
      <c r="O68" s="44"/>
      <c r="P68" s="44"/>
      <c r="Q68" s="45">
        <f t="shared" si="12"/>
        <v>0</v>
      </c>
      <c r="R68" s="45">
        <f t="shared" si="2"/>
        <v>136948.97187500002</v>
      </c>
      <c r="S68" s="45">
        <f t="shared" si="3"/>
        <v>0</v>
      </c>
      <c r="T68" s="45">
        <f t="shared" si="20"/>
        <v>0</v>
      </c>
      <c r="U68" s="45">
        <f t="shared" si="13"/>
        <v>136948.97187500002</v>
      </c>
      <c r="V68" s="52">
        <f t="shared" si="14"/>
        <v>13694.897187500002</v>
      </c>
      <c r="W68" s="44"/>
      <c r="X68" s="44"/>
      <c r="Y68" s="37">
        <f t="shared" si="5"/>
        <v>19</v>
      </c>
      <c r="Z68" s="58">
        <f t="shared" si="6"/>
        <v>41084.691562500004</v>
      </c>
      <c r="AA68" s="58">
        <v>19</v>
      </c>
      <c r="AB68" s="51">
        <v>30</v>
      </c>
      <c r="AC68" s="58">
        <f t="shared" si="19"/>
        <v>41084.691562500004</v>
      </c>
      <c r="AD68" s="59"/>
      <c r="AE68" s="59">
        <v>18</v>
      </c>
      <c r="AF68" s="44"/>
      <c r="AG68" s="47">
        <f t="shared" si="15"/>
        <v>7078.8</v>
      </c>
      <c r="AH68" s="47">
        <f t="shared" si="16"/>
        <v>0</v>
      </c>
      <c r="AI68" s="47">
        <v>1</v>
      </c>
      <c r="AJ68" s="47"/>
      <c r="AK68" s="37">
        <f t="shared" si="17"/>
        <v>8848.5</v>
      </c>
      <c r="AL68" s="37">
        <f t="shared" si="18"/>
        <v>0</v>
      </c>
      <c r="AM68" s="44"/>
      <c r="AN68" s="44"/>
      <c r="AO68" s="44"/>
      <c r="AP68" s="44"/>
      <c r="AQ68" s="44"/>
      <c r="AR68" s="48">
        <f t="shared" si="7"/>
        <v>248740.5521875</v>
      </c>
      <c r="AS68" s="167"/>
      <c r="AT68" s="168"/>
      <c r="AU68" s="168"/>
      <c r="AV68" s="168"/>
    </row>
    <row r="69" spans="1:48" s="23" customFormat="1" ht="45.75" customHeight="1" x14ac:dyDescent="0.45">
      <c r="A69" s="22">
        <v>23</v>
      </c>
      <c r="B69" s="38" t="s">
        <v>157</v>
      </c>
      <c r="C69" s="38" t="s">
        <v>31</v>
      </c>
      <c r="D69" s="38" t="s">
        <v>12</v>
      </c>
      <c r="E69" s="38" t="s">
        <v>28</v>
      </c>
      <c r="F69" s="42" t="s">
        <v>36</v>
      </c>
      <c r="G69" s="42">
        <v>4.7300000000000004</v>
      </c>
      <c r="H69" s="50" t="s">
        <v>111</v>
      </c>
      <c r="I69" s="65">
        <f t="shared" si="8"/>
        <v>83706.810000000012</v>
      </c>
      <c r="J69" s="58">
        <f t="shared" si="9"/>
        <v>20926.702500000003</v>
      </c>
      <c r="K69" s="58">
        <f t="shared" si="10"/>
        <v>52316.756250000006</v>
      </c>
      <c r="L69" s="58">
        <f t="shared" si="11"/>
        <v>156950.26875000002</v>
      </c>
      <c r="M69" s="58"/>
      <c r="N69" s="37"/>
      <c r="O69" s="37">
        <v>5</v>
      </c>
      <c r="P69" s="37">
        <v>6</v>
      </c>
      <c r="Q69" s="45">
        <f t="shared" si="12"/>
        <v>0</v>
      </c>
      <c r="R69" s="45">
        <f t="shared" si="2"/>
        <v>0</v>
      </c>
      <c r="S69" s="45">
        <f t="shared" si="3"/>
        <v>43597.296875000007</v>
      </c>
      <c r="T69" s="45">
        <f t="shared" si="20"/>
        <v>52316.756250000006</v>
      </c>
      <c r="U69" s="45">
        <f t="shared" si="13"/>
        <v>95914.053125000006</v>
      </c>
      <c r="V69" s="46">
        <f t="shared" si="14"/>
        <v>9591.4053125000009</v>
      </c>
      <c r="W69" s="37">
        <v>4</v>
      </c>
      <c r="X69" s="47">
        <f>17697*0.4/18*W69</f>
        <v>1573.0666666666666</v>
      </c>
      <c r="Y69" s="37">
        <f t="shared" si="5"/>
        <v>11</v>
      </c>
      <c r="Z69" s="58">
        <f t="shared" si="6"/>
        <v>28774.215937499997</v>
      </c>
      <c r="AA69" s="58"/>
      <c r="AB69" s="45"/>
      <c r="AC69" s="58">
        <f t="shared" si="19"/>
        <v>0</v>
      </c>
      <c r="AD69" s="65"/>
      <c r="AE69" s="65"/>
      <c r="AF69" s="37">
        <v>7.5</v>
      </c>
      <c r="AG69" s="47">
        <f t="shared" si="15"/>
        <v>0</v>
      </c>
      <c r="AH69" s="47">
        <f t="shared" si="16"/>
        <v>3686.875</v>
      </c>
      <c r="AI69" s="47"/>
      <c r="AJ69" s="47">
        <v>1</v>
      </c>
      <c r="AK69" s="37">
        <f t="shared" si="17"/>
        <v>0</v>
      </c>
      <c r="AL69" s="37">
        <f t="shared" si="18"/>
        <v>10618.199999999999</v>
      </c>
      <c r="AM69" s="37"/>
      <c r="AN69" s="37"/>
      <c r="AO69" s="37"/>
      <c r="AP69" s="37"/>
      <c r="AQ69" s="37"/>
      <c r="AR69" s="48">
        <f t="shared" si="7"/>
        <v>150157.81604166669</v>
      </c>
      <c r="AS69" s="165"/>
      <c r="AT69" s="166"/>
      <c r="AU69" s="166"/>
      <c r="AV69" s="166"/>
    </row>
    <row r="70" spans="1:48" s="23" customFormat="1" ht="45.75" customHeight="1" x14ac:dyDescent="0.45">
      <c r="A70" s="22">
        <v>24</v>
      </c>
      <c r="B70" s="38" t="s">
        <v>158</v>
      </c>
      <c r="C70" s="38" t="s">
        <v>159</v>
      </c>
      <c r="D70" s="38" t="s">
        <v>12</v>
      </c>
      <c r="E70" s="38" t="s">
        <v>28</v>
      </c>
      <c r="F70" s="42" t="s">
        <v>36</v>
      </c>
      <c r="G70" s="42">
        <v>4.2300000000000004</v>
      </c>
      <c r="H70" s="49" t="s">
        <v>160</v>
      </c>
      <c r="I70" s="65">
        <f t="shared" si="8"/>
        <v>74858.310000000012</v>
      </c>
      <c r="J70" s="65">
        <f t="shared" si="9"/>
        <v>18714.577500000003</v>
      </c>
      <c r="K70" s="58">
        <f t="shared" si="10"/>
        <v>46786.443750000006</v>
      </c>
      <c r="L70" s="58">
        <f t="shared" si="11"/>
        <v>140359.33125000002</v>
      </c>
      <c r="M70" s="58"/>
      <c r="N70" s="37"/>
      <c r="O70" s="37">
        <v>11</v>
      </c>
      <c r="P70" s="37">
        <v>4</v>
      </c>
      <c r="Q70" s="45">
        <f t="shared" si="12"/>
        <v>0</v>
      </c>
      <c r="R70" s="45">
        <f t="shared" si="2"/>
        <v>0</v>
      </c>
      <c r="S70" s="45">
        <f t="shared" si="3"/>
        <v>85775.14687500002</v>
      </c>
      <c r="T70" s="45">
        <f t="shared" si="20"/>
        <v>31190.962500000001</v>
      </c>
      <c r="U70" s="45">
        <f t="shared" si="13"/>
        <v>116966.10937500003</v>
      </c>
      <c r="V70" s="46">
        <f t="shared" si="14"/>
        <v>11696.610937500003</v>
      </c>
      <c r="W70" s="37"/>
      <c r="X70" s="47"/>
      <c r="Y70" s="37">
        <f t="shared" si="5"/>
        <v>15</v>
      </c>
      <c r="Z70" s="65">
        <f t="shared" si="6"/>
        <v>35089.832812499997</v>
      </c>
      <c r="AA70" s="65"/>
      <c r="AB70" s="45"/>
      <c r="AC70" s="58">
        <f t="shared" si="19"/>
        <v>0</v>
      </c>
      <c r="AD70" s="65"/>
      <c r="AE70" s="65"/>
      <c r="AF70" s="37"/>
      <c r="AG70" s="47">
        <f t="shared" si="15"/>
        <v>0</v>
      </c>
      <c r="AH70" s="47">
        <f t="shared" si="16"/>
        <v>0</v>
      </c>
      <c r="AI70" s="47"/>
      <c r="AJ70" s="47"/>
      <c r="AK70" s="37">
        <f t="shared" si="17"/>
        <v>0</v>
      </c>
      <c r="AL70" s="37">
        <f t="shared" si="18"/>
        <v>0</v>
      </c>
      <c r="AM70" s="37"/>
      <c r="AN70" s="37"/>
      <c r="AO70" s="37"/>
      <c r="AP70" s="37"/>
      <c r="AQ70" s="37"/>
      <c r="AR70" s="48">
        <f t="shared" si="7"/>
        <v>163752.55312500003</v>
      </c>
      <c r="AS70" s="167"/>
      <c r="AT70" s="168"/>
      <c r="AU70" s="168"/>
      <c r="AV70" s="168"/>
    </row>
    <row r="71" spans="1:48" s="23" customFormat="1" ht="45.75" customHeight="1" x14ac:dyDescent="0.45">
      <c r="A71" s="22">
        <v>25</v>
      </c>
      <c r="B71" s="38" t="s">
        <v>161</v>
      </c>
      <c r="C71" s="38" t="s">
        <v>29</v>
      </c>
      <c r="D71" s="38" t="s">
        <v>12</v>
      </c>
      <c r="E71" s="38" t="s">
        <v>28</v>
      </c>
      <c r="F71" s="42" t="s">
        <v>36</v>
      </c>
      <c r="G71" s="169">
        <v>4.7300000000000004</v>
      </c>
      <c r="H71" s="50" t="s">
        <v>162</v>
      </c>
      <c r="I71" s="65">
        <f t="shared" si="8"/>
        <v>83706.810000000012</v>
      </c>
      <c r="J71" s="58">
        <f t="shared" si="9"/>
        <v>20926.702500000003</v>
      </c>
      <c r="K71" s="58">
        <f t="shared" si="10"/>
        <v>52316.756250000006</v>
      </c>
      <c r="L71" s="58">
        <f t="shared" si="11"/>
        <v>156950.26875000002</v>
      </c>
      <c r="M71" s="58"/>
      <c r="N71" s="37">
        <v>17</v>
      </c>
      <c r="O71" s="37"/>
      <c r="P71" s="37"/>
      <c r="Q71" s="45">
        <f t="shared" si="12"/>
        <v>0</v>
      </c>
      <c r="R71" s="45">
        <f t="shared" si="2"/>
        <v>148230.80937500001</v>
      </c>
      <c r="S71" s="45">
        <f t="shared" si="3"/>
        <v>0</v>
      </c>
      <c r="T71" s="45">
        <f t="shared" si="20"/>
        <v>0</v>
      </c>
      <c r="U71" s="45">
        <f t="shared" si="13"/>
        <v>148230.80937500001</v>
      </c>
      <c r="V71" s="46">
        <f t="shared" si="14"/>
        <v>14823.080937500003</v>
      </c>
      <c r="W71" s="37"/>
      <c r="X71" s="47"/>
      <c r="Y71" s="37">
        <f t="shared" si="5"/>
        <v>17</v>
      </c>
      <c r="Z71" s="58">
        <f t="shared" si="6"/>
        <v>44469.242812500001</v>
      </c>
      <c r="AA71" s="58"/>
      <c r="AB71" s="45"/>
      <c r="AC71" s="58">
        <f t="shared" si="19"/>
        <v>0</v>
      </c>
      <c r="AD71" s="65"/>
      <c r="AE71" s="65">
        <v>17</v>
      </c>
      <c r="AF71" s="37"/>
      <c r="AG71" s="47">
        <f t="shared" si="15"/>
        <v>6685.5333333333338</v>
      </c>
      <c r="AH71" s="47">
        <f t="shared" si="16"/>
        <v>0</v>
      </c>
      <c r="AI71" s="47">
        <v>1</v>
      </c>
      <c r="AJ71" s="47"/>
      <c r="AK71" s="37">
        <f t="shared" si="17"/>
        <v>8848.5</v>
      </c>
      <c r="AL71" s="37">
        <f t="shared" si="18"/>
        <v>0</v>
      </c>
      <c r="AM71" s="37"/>
      <c r="AN71" s="37"/>
      <c r="AO71" s="37"/>
      <c r="AP71" s="37"/>
      <c r="AQ71" s="37"/>
      <c r="AR71" s="48">
        <f t="shared" si="7"/>
        <v>223057.16645833332</v>
      </c>
      <c r="AS71" s="165"/>
      <c r="AT71" s="166"/>
      <c r="AU71" s="166"/>
      <c r="AV71" s="166"/>
    </row>
    <row r="72" spans="1:48" s="23" customFormat="1" ht="45.75" customHeight="1" x14ac:dyDescent="0.45">
      <c r="A72" s="22">
        <v>26</v>
      </c>
      <c r="B72" s="38" t="s">
        <v>163</v>
      </c>
      <c r="C72" s="38" t="s">
        <v>164</v>
      </c>
      <c r="D72" s="38" t="s">
        <v>12</v>
      </c>
      <c r="E72" s="38" t="s">
        <v>28</v>
      </c>
      <c r="F72" s="42" t="s">
        <v>36</v>
      </c>
      <c r="G72" s="42">
        <v>4.2300000000000004</v>
      </c>
      <c r="H72" s="50" t="s">
        <v>165</v>
      </c>
      <c r="I72" s="65">
        <f t="shared" si="8"/>
        <v>74858.310000000012</v>
      </c>
      <c r="J72" s="58">
        <f t="shared" si="9"/>
        <v>18714.577500000003</v>
      </c>
      <c r="K72" s="58">
        <f t="shared" si="10"/>
        <v>46786.443750000006</v>
      </c>
      <c r="L72" s="58">
        <f t="shared" si="11"/>
        <v>140359.33125000002</v>
      </c>
      <c r="M72" s="58"/>
      <c r="N72" s="37"/>
      <c r="O72" s="37">
        <v>3</v>
      </c>
      <c r="P72" s="37"/>
      <c r="Q72" s="45">
        <f t="shared" si="12"/>
        <v>0</v>
      </c>
      <c r="R72" s="45">
        <f t="shared" si="2"/>
        <v>0</v>
      </c>
      <c r="S72" s="45">
        <f t="shared" si="3"/>
        <v>23393.221875000003</v>
      </c>
      <c r="T72" s="45">
        <f t="shared" si="20"/>
        <v>0</v>
      </c>
      <c r="U72" s="45">
        <f t="shared" si="13"/>
        <v>23393.221875000003</v>
      </c>
      <c r="V72" s="46">
        <f t="shared" si="14"/>
        <v>2339.3221875000004</v>
      </c>
      <c r="W72" s="37">
        <v>2</v>
      </c>
      <c r="X72" s="47">
        <f>17697*0.4/18*W72</f>
        <v>786.5333333333333</v>
      </c>
      <c r="Y72" s="37">
        <f t="shared" si="5"/>
        <v>3</v>
      </c>
      <c r="Z72" s="58">
        <f t="shared" si="6"/>
        <v>7017.9665624999998</v>
      </c>
      <c r="AA72" s="58"/>
      <c r="AB72" s="45"/>
      <c r="AC72" s="58">
        <f t="shared" si="19"/>
        <v>0</v>
      </c>
      <c r="AD72" s="65"/>
      <c r="AE72" s="65"/>
      <c r="AF72" s="37"/>
      <c r="AG72" s="47">
        <f t="shared" si="15"/>
        <v>0</v>
      </c>
      <c r="AH72" s="47">
        <f t="shared" si="16"/>
        <v>0</v>
      </c>
      <c r="AI72" s="47"/>
      <c r="AJ72" s="47"/>
      <c r="AK72" s="37">
        <f t="shared" si="17"/>
        <v>0</v>
      </c>
      <c r="AL72" s="37">
        <f t="shared" si="18"/>
        <v>0</v>
      </c>
      <c r="AM72" s="37"/>
      <c r="AN72" s="37"/>
      <c r="AO72" s="37"/>
      <c r="AP72" s="37"/>
      <c r="AQ72" s="37"/>
      <c r="AR72" s="48">
        <f t="shared" si="7"/>
        <v>33537.043958333335</v>
      </c>
      <c r="AS72" s="167"/>
      <c r="AT72" s="168"/>
      <c r="AU72" s="168"/>
      <c r="AV72" s="168"/>
    </row>
    <row r="73" spans="1:48" s="23" customFormat="1" ht="45.75" customHeight="1" x14ac:dyDescent="0.45">
      <c r="A73" s="22">
        <v>27</v>
      </c>
      <c r="B73" s="38" t="s">
        <v>166</v>
      </c>
      <c r="C73" s="38" t="s">
        <v>29</v>
      </c>
      <c r="D73" s="38" t="s">
        <v>149</v>
      </c>
      <c r="E73" s="38" t="s">
        <v>57</v>
      </c>
      <c r="F73" s="42" t="s">
        <v>167</v>
      </c>
      <c r="G73" s="42">
        <v>4.04</v>
      </c>
      <c r="H73" s="50" t="s">
        <v>168</v>
      </c>
      <c r="I73" s="65">
        <f t="shared" si="8"/>
        <v>71495.88</v>
      </c>
      <c r="J73" s="58">
        <f t="shared" si="9"/>
        <v>17873.97</v>
      </c>
      <c r="K73" s="58">
        <f t="shared" si="10"/>
        <v>44684.925000000003</v>
      </c>
      <c r="L73" s="58">
        <f t="shared" si="11"/>
        <v>134054.77500000002</v>
      </c>
      <c r="M73" s="58"/>
      <c r="N73" s="37">
        <v>27</v>
      </c>
      <c r="O73" s="37"/>
      <c r="P73" s="37"/>
      <c r="Q73" s="45">
        <f t="shared" si="12"/>
        <v>0</v>
      </c>
      <c r="R73" s="45">
        <f t="shared" si="2"/>
        <v>201082.16250000003</v>
      </c>
      <c r="S73" s="45">
        <f t="shared" si="3"/>
        <v>0</v>
      </c>
      <c r="T73" s="45">
        <f t="shared" si="20"/>
        <v>0</v>
      </c>
      <c r="U73" s="45">
        <f t="shared" si="13"/>
        <v>201082.16250000003</v>
      </c>
      <c r="V73" s="46">
        <f t="shared" si="14"/>
        <v>20108.216250000005</v>
      </c>
      <c r="W73" s="37">
        <v>6</v>
      </c>
      <c r="X73" s="47">
        <f>17697*0.4/18*W73</f>
        <v>2359.6</v>
      </c>
      <c r="Y73" s="37">
        <f t="shared" si="5"/>
        <v>27</v>
      </c>
      <c r="Z73" s="58">
        <f t="shared" si="6"/>
        <v>60324.648750000008</v>
      </c>
      <c r="AA73" s="58">
        <v>27</v>
      </c>
      <c r="AB73" s="45">
        <v>35</v>
      </c>
      <c r="AC73" s="58">
        <f t="shared" si="19"/>
        <v>70378.756875000006</v>
      </c>
      <c r="AD73" s="65"/>
      <c r="AE73" s="183">
        <v>6.25</v>
      </c>
      <c r="AF73" s="37"/>
      <c r="AG73" s="47">
        <f t="shared" si="15"/>
        <v>2457.9166666666665</v>
      </c>
      <c r="AH73" s="47">
        <f t="shared" si="16"/>
        <v>0</v>
      </c>
      <c r="AI73" s="47">
        <v>1</v>
      </c>
      <c r="AJ73" s="47"/>
      <c r="AK73" s="37">
        <f t="shared" si="17"/>
        <v>8848.5</v>
      </c>
      <c r="AL73" s="37">
        <f t="shared" si="18"/>
        <v>0</v>
      </c>
      <c r="AM73" s="37"/>
      <c r="AN73" s="37"/>
      <c r="AO73" s="37"/>
      <c r="AP73" s="37"/>
      <c r="AQ73" s="37"/>
      <c r="AR73" s="48">
        <f t="shared" si="7"/>
        <v>365559.80104166677</v>
      </c>
      <c r="AS73" s="165"/>
      <c r="AT73" s="166"/>
      <c r="AU73" s="166"/>
      <c r="AV73" s="166"/>
    </row>
    <row r="74" spans="1:48" s="23" customFormat="1" ht="45.75" customHeight="1" x14ac:dyDescent="0.45">
      <c r="A74" s="22">
        <v>28</v>
      </c>
      <c r="B74" s="38" t="s">
        <v>169</v>
      </c>
      <c r="C74" s="38" t="s">
        <v>30</v>
      </c>
      <c r="D74" s="38" t="s">
        <v>149</v>
      </c>
      <c r="E74" s="38" t="s">
        <v>55</v>
      </c>
      <c r="F74" s="42" t="s">
        <v>53</v>
      </c>
      <c r="G74" s="42">
        <v>3.97</v>
      </c>
      <c r="H74" s="50" t="s">
        <v>134</v>
      </c>
      <c r="I74" s="65">
        <f t="shared" si="8"/>
        <v>70257.09</v>
      </c>
      <c r="J74" s="58">
        <f t="shared" si="9"/>
        <v>17564.272499999999</v>
      </c>
      <c r="K74" s="58">
        <f t="shared" si="10"/>
        <v>43910.681249999994</v>
      </c>
      <c r="L74" s="58">
        <f t="shared" si="11"/>
        <v>131732.04374999998</v>
      </c>
      <c r="M74" s="58"/>
      <c r="N74" s="37">
        <v>1</v>
      </c>
      <c r="O74" s="37">
        <v>7</v>
      </c>
      <c r="P74" s="37"/>
      <c r="Q74" s="45">
        <f t="shared" si="12"/>
        <v>0</v>
      </c>
      <c r="R74" s="45">
        <f t="shared" si="2"/>
        <v>7318.4468749999987</v>
      </c>
      <c r="S74" s="45">
        <f t="shared" si="3"/>
        <v>51229.128124999996</v>
      </c>
      <c r="T74" s="45">
        <f t="shared" si="20"/>
        <v>0</v>
      </c>
      <c r="U74" s="45">
        <f t="shared" si="13"/>
        <v>58547.574999999997</v>
      </c>
      <c r="V74" s="46">
        <f t="shared" si="14"/>
        <v>5854.7574999999997</v>
      </c>
      <c r="W74" s="37"/>
      <c r="X74" s="37"/>
      <c r="Y74" s="37">
        <f t="shared" si="5"/>
        <v>8</v>
      </c>
      <c r="Z74" s="58">
        <f t="shared" si="6"/>
        <v>17564.272499999999</v>
      </c>
      <c r="AA74" s="58">
        <v>8</v>
      </c>
      <c r="AB74" s="45">
        <v>30</v>
      </c>
      <c r="AC74" s="58">
        <f t="shared" si="19"/>
        <v>17564.272499999999</v>
      </c>
      <c r="AD74" s="65"/>
      <c r="AE74" s="65"/>
      <c r="AF74" s="37"/>
      <c r="AG74" s="47">
        <f t="shared" si="15"/>
        <v>0</v>
      </c>
      <c r="AH74" s="47">
        <f t="shared" si="16"/>
        <v>0</v>
      </c>
      <c r="AI74" s="47"/>
      <c r="AJ74" s="47"/>
      <c r="AK74" s="37">
        <f t="shared" si="17"/>
        <v>0</v>
      </c>
      <c r="AL74" s="37">
        <f t="shared" si="18"/>
        <v>0</v>
      </c>
      <c r="AM74" s="37"/>
      <c r="AN74" s="37"/>
      <c r="AO74" s="37"/>
      <c r="AP74" s="37"/>
      <c r="AQ74" s="37"/>
      <c r="AR74" s="48">
        <f t="shared" si="7"/>
        <v>99530.877500000002</v>
      </c>
      <c r="AS74" s="167"/>
      <c r="AT74" s="168"/>
      <c r="AU74" s="168"/>
      <c r="AV74" s="168"/>
    </row>
    <row r="75" spans="1:48" s="23" customFormat="1" ht="45.75" customHeight="1" x14ac:dyDescent="0.45">
      <c r="A75" s="22">
        <v>29</v>
      </c>
      <c r="B75" s="38" t="s">
        <v>122</v>
      </c>
      <c r="C75" s="38" t="s">
        <v>24</v>
      </c>
      <c r="D75" s="38" t="s">
        <v>149</v>
      </c>
      <c r="E75" s="38" t="s">
        <v>28</v>
      </c>
      <c r="F75" s="42" t="s">
        <v>42</v>
      </c>
      <c r="G75" s="42">
        <v>3.41</v>
      </c>
      <c r="H75" s="50" t="s">
        <v>160</v>
      </c>
      <c r="I75" s="65">
        <f t="shared" si="8"/>
        <v>60346.770000000004</v>
      </c>
      <c r="J75" s="58">
        <f t="shared" si="9"/>
        <v>15086.692500000001</v>
      </c>
      <c r="K75" s="58">
        <f t="shared" si="10"/>
        <v>37716.731250000004</v>
      </c>
      <c r="L75" s="58">
        <f t="shared" si="11"/>
        <v>113150.19375000001</v>
      </c>
      <c r="M75" s="58"/>
      <c r="N75" s="37"/>
      <c r="O75" s="37">
        <v>8</v>
      </c>
      <c r="P75" s="37"/>
      <c r="Q75" s="45">
        <f t="shared" si="12"/>
        <v>0</v>
      </c>
      <c r="R75" s="45">
        <f t="shared" si="2"/>
        <v>0</v>
      </c>
      <c r="S75" s="45">
        <f t="shared" si="3"/>
        <v>50288.974999999999</v>
      </c>
      <c r="T75" s="45">
        <f t="shared" si="20"/>
        <v>0</v>
      </c>
      <c r="U75" s="45">
        <f t="shared" si="13"/>
        <v>50288.974999999999</v>
      </c>
      <c r="V75" s="46">
        <f t="shared" si="14"/>
        <v>5028.8975</v>
      </c>
      <c r="W75" s="37"/>
      <c r="X75" s="37"/>
      <c r="Y75" s="37">
        <f t="shared" si="5"/>
        <v>8</v>
      </c>
      <c r="Z75" s="58">
        <f t="shared" si="6"/>
        <v>15086.692500000001</v>
      </c>
      <c r="AA75" s="58"/>
      <c r="AB75" s="45"/>
      <c r="AC75" s="58">
        <f t="shared" si="19"/>
        <v>0</v>
      </c>
      <c r="AD75" s="65"/>
      <c r="AE75" s="65"/>
      <c r="AF75" s="37">
        <v>5.5</v>
      </c>
      <c r="AG75" s="47">
        <f t="shared" si="15"/>
        <v>0</v>
      </c>
      <c r="AH75" s="47">
        <f t="shared" si="16"/>
        <v>2703.7083333333335</v>
      </c>
      <c r="AI75" s="47"/>
      <c r="AJ75" s="47"/>
      <c r="AK75" s="37">
        <f t="shared" si="17"/>
        <v>0</v>
      </c>
      <c r="AL75" s="37">
        <f t="shared" si="18"/>
        <v>0</v>
      </c>
      <c r="AM75" s="37"/>
      <c r="AN75" s="37"/>
      <c r="AO75" s="37"/>
      <c r="AP75" s="37"/>
      <c r="AQ75" s="37"/>
      <c r="AR75" s="48">
        <f t="shared" si="7"/>
        <v>73108.273333333331</v>
      </c>
      <c r="AS75" s="165"/>
      <c r="AT75" s="166"/>
      <c r="AU75" s="166"/>
      <c r="AV75" s="166"/>
    </row>
    <row r="76" spans="1:48" s="23" customFormat="1" ht="45.75" customHeight="1" x14ac:dyDescent="0.45">
      <c r="A76" s="22">
        <v>30</v>
      </c>
      <c r="B76" s="38" t="s">
        <v>170</v>
      </c>
      <c r="C76" s="38" t="s">
        <v>171</v>
      </c>
      <c r="D76" s="38" t="s">
        <v>149</v>
      </c>
      <c r="E76" s="39" t="s">
        <v>28</v>
      </c>
      <c r="F76" s="40" t="s">
        <v>42</v>
      </c>
      <c r="G76" s="41">
        <v>3.73</v>
      </c>
      <c r="H76" s="50" t="s">
        <v>172</v>
      </c>
      <c r="I76" s="65">
        <f>17697*G76</f>
        <v>66009.81</v>
      </c>
      <c r="J76" s="58">
        <f>I76*0.25</f>
        <v>16502.452499999999</v>
      </c>
      <c r="K76" s="58">
        <f t="shared" si="10"/>
        <v>41256.131249999999</v>
      </c>
      <c r="L76" s="58">
        <f t="shared" si="11"/>
        <v>123768.39374999999</v>
      </c>
      <c r="M76" s="58"/>
      <c r="N76" s="37"/>
      <c r="O76" s="37">
        <v>7</v>
      </c>
      <c r="P76" s="37"/>
      <c r="Q76" s="45">
        <f t="shared" si="12"/>
        <v>0</v>
      </c>
      <c r="R76" s="45">
        <f t="shared" si="2"/>
        <v>0</v>
      </c>
      <c r="S76" s="45">
        <f t="shared" si="3"/>
        <v>48132.153124999997</v>
      </c>
      <c r="T76" s="45">
        <f t="shared" si="20"/>
        <v>0</v>
      </c>
      <c r="U76" s="45">
        <f t="shared" si="13"/>
        <v>48132.153124999997</v>
      </c>
      <c r="V76" s="46">
        <f>U76*0.1</f>
        <v>4813.2153124999995</v>
      </c>
      <c r="W76" s="37"/>
      <c r="X76" s="37"/>
      <c r="Y76" s="37">
        <f t="shared" si="5"/>
        <v>7</v>
      </c>
      <c r="Z76" s="58">
        <f t="shared" si="6"/>
        <v>14439.645937499999</v>
      </c>
      <c r="AA76" s="58"/>
      <c r="AB76" s="45"/>
      <c r="AC76" s="58">
        <f t="shared" si="19"/>
        <v>0</v>
      </c>
      <c r="AD76" s="65"/>
      <c r="AE76" s="65"/>
      <c r="AF76" s="37"/>
      <c r="AG76" s="47">
        <f t="shared" si="15"/>
        <v>0</v>
      </c>
      <c r="AH76" s="47">
        <f t="shared" si="16"/>
        <v>0</v>
      </c>
      <c r="AI76" s="47"/>
      <c r="AJ76" s="47">
        <v>1</v>
      </c>
      <c r="AK76" s="37">
        <f t="shared" si="17"/>
        <v>0</v>
      </c>
      <c r="AL76" s="37">
        <f t="shared" si="18"/>
        <v>10618.199999999999</v>
      </c>
      <c r="AM76" s="37"/>
      <c r="AN76" s="37"/>
      <c r="AO76" s="37"/>
      <c r="AP76" s="37"/>
      <c r="AQ76" s="37"/>
      <c r="AR76" s="48">
        <f t="shared" si="7"/>
        <v>78003.214374999996</v>
      </c>
      <c r="AS76" s="167"/>
      <c r="AT76" s="168"/>
      <c r="AU76" s="168"/>
      <c r="AV76" s="168"/>
    </row>
    <row r="77" spans="1:48" s="23" customFormat="1" ht="45.75" customHeight="1" x14ac:dyDescent="0.45">
      <c r="A77" s="22">
        <v>31</v>
      </c>
      <c r="B77" s="38" t="s">
        <v>173</v>
      </c>
      <c r="C77" s="38" t="s">
        <v>31</v>
      </c>
      <c r="D77" s="38" t="s">
        <v>149</v>
      </c>
      <c r="E77" s="39" t="s">
        <v>28</v>
      </c>
      <c r="F77" s="40" t="s">
        <v>42</v>
      </c>
      <c r="G77" s="41">
        <v>3.41</v>
      </c>
      <c r="H77" s="50" t="s">
        <v>160</v>
      </c>
      <c r="I77" s="65">
        <f t="shared" ref="I77:I86" si="21">17697*G77</f>
        <v>60346.770000000004</v>
      </c>
      <c r="J77" s="58">
        <f t="shared" ref="J77:J86" si="22">I77*0.25</f>
        <v>15086.692500000001</v>
      </c>
      <c r="K77" s="58">
        <f t="shared" ref="K77:K86" si="23">(I77+J77)*0.5</f>
        <v>37716.731250000004</v>
      </c>
      <c r="L77" s="58">
        <f t="shared" ref="L77:L86" si="24">(I77+J77)*1.5</f>
        <v>113150.19375000001</v>
      </c>
      <c r="M77" s="58"/>
      <c r="N77" s="37"/>
      <c r="O77" s="37">
        <v>29</v>
      </c>
      <c r="P77" s="37"/>
      <c r="Q77" s="45">
        <f t="shared" si="12"/>
        <v>0</v>
      </c>
      <c r="R77" s="45">
        <f t="shared" si="2"/>
        <v>0</v>
      </c>
      <c r="S77" s="45">
        <f t="shared" si="3"/>
        <v>182297.53437500002</v>
      </c>
      <c r="T77" s="45">
        <f t="shared" si="20"/>
        <v>0</v>
      </c>
      <c r="U77" s="45">
        <f t="shared" si="13"/>
        <v>182297.53437500002</v>
      </c>
      <c r="V77" s="46">
        <f t="shared" ref="V77" si="25">U77*0.1</f>
        <v>18229.753437500003</v>
      </c>
      <c r="W77" s="37"/>
      <c r="X77" s="37"/>
      <c r="Y77" s="37">
        <f t="shared" si="5"/>
        <v>29</v>
      </c>
      <c r="Z77" s="58">
        <f t="shared" si="6"/>
        <v>54689.260312500002</v>
      </c>
      <c r="AA77" s="58"/>
      <c r="AB77" s="45"/>
      <c r="AC77" s="58">
        <f t="shared" si="19"/>
        <v>0</v>
      </c>
      <c r="AD77" s="58"/>
      <c r="AE77" s="58"/>
      <c r="AF77" s="37">
        <v>13.75</v>
      </c>
      <c r="AG77" s="47">
        <f t="shared" si="15"/>
        <v>0</v>
      </c>
      <c r="AH77" s="47">
        <f t="shared" si="16"/>
        <v>6759.270833333333</v>
      </c>
      <c r="AI77" s="47"/>
      <c r="AJ77" s="47"/>
      <c r="AK77" s="37">
        <f t="shared" si="17"/>
        <v>0</v>
      </c>
      <c r="AL77" s="37">
        <f t="shared" si="18"/>
        <v>0</v>
      </c>
      <c r="AM77" s="37"/>
      <c r="AN77" s="37"/>
      <c r="AO77" s="37"/>
      <c r="AP77" s="37"/>
      <c r="AQ77" s="37"/>
      <c r="AR77" s="48">
        <f t="shared" si="7"/>
        <v>261975.81895833337</v>
      </c>
      <c r="AS77" s="167"/>
      <c r="AT77" s="168"/>
      <c r="AU77" s="168"/>
      <c r="AV77" s="168"/>
    </row>
    <row r="78" spans="1:48" s="23" customFormat="1" ht="45.75" customHeight="1" x14ac:dyDescent="0.45">
      <c r="A78" s="22">
        <v>32</v>
      </c>
      <c r="B78" s="38" t="s">
        <v>174</v>
      </c>
      <c r="C78" s="38" t="s">
        <v>29</v>
      </c>
      <c r="D78" s="38" t="s">
        <v>149</v>
      </c>
      <c r="E78" s="39" t="s">
        <v>28</v>
      </c>
      <c r="F78" s="40" t="s">
        <v>42</v>
      </c>
      <c r="G78" s="41">
        <v>3.32</v>
      </c>
      <c r="H78" s="50" t="s">
        <v>175</v>
      </c>
      <c r="I78" s="65">
        <f t="shared" si="21"/>
        <v>58754.039999999994</v>
      </c>
      <c r="J78" s="58">
        <f t="shared" si="22"/>
        <v>14688.509999999998</v>
      </c>
      <c r="K78" s="58">
        <f t="shared" si="23"/>
        <v>36721.274999999994</v>
      </c>
      <c r="L78" s="58">
        <f t="shared" si="24"/>
        <v>110163.82499999998</v>
      </c>
      <c r="M78" s="58"/>
      <c r="N78" s="37">
        <v>8</v>
      </c>
      <c r="O78" s="37"/>
      <c r="P78" s="37"/>
      <c r="Q78" s="45">
        <f t="shared" si="12"/>
        <v>0</v>
      </c>
      <c r="R78" s="45">
        <f t="shared" si="2"/>
        <v>48961.69999999999</v>
      </c>
      <c r="S78" s="45">
        <f t="shared" ref="S78:S81" si="26">O78/18*L78</f>
        <v>0</v>
      </c>
      <c r="T78" s="45">
        <f t="shared" si="20"/>
        <v>0</v>
      </c>
      <c r="U78" s="45">
        <f t="shared" si="13"/>
        <v>48961.69999999999</v>
      </c>
      <c r="V78" s="46"/>
      <c r="W78" s="37"/>
      <c r="X78" s="37"/>
      <c r="Y78" s="37">
        <f t="shared" si="5"/>
        <v>8</v>
      </c>
      <c r="Z78" s="58">
        <f t="shared" si="6"/>
        <v>14688.509999999997</v>
      </c>
      <c r="AA78" s="58"/>
      <c r="AB78" s="45"/>
      <c r="AC78" s="58">
        <f t="shared" si="19"/>
        <v>0</v>
      </c>
      <c r="AD78" s="58"/>
      <c r="AE78" s="58"/>
      <c r="AF78" s="37"/>
      <c r="AG78" s="47">
        <f t="shared" si="15"/>
        <v>0</v>
      </c>
      <c r="AH78" s="47">
        <f t="shared" si="16"/>
        <v>0</v>
      </c>
      <c r="AI78" s="47"/>
      <c r="AJ78" s="47"/>
      <c r="AK78" s="37">
        <f t="shared" si="17"/>
        <v>0</v>
      </c>
      <c r="AL78" s="37">
        <f t="shared" si="18"/>
        <v>0</v>
      </c>
      <c r="AM78" s="37"/>
      <c r="AN78" s="37"/>
      <c r="AO78" s="37"/>
      <c r="AP78" s="37"/>
      <c r="AQ78" s="37"/>
      <c r="AR78" s="48">
        <f t="shared" ref="AR78:AR87" si="27">U78+V78+X78+Z78+AC78+AD78+AG78+AH78+AK78+AL78+AM78+AN78+AO78+AP78+AQ78</f>
        <v>63650.209999999985</v>
      </c>
      <c r="AS78" s="167"/>
      <c r="AT78" s="168"/>
      <c r="AU78" s="168"/>
      <c r="AV78" s="168"/>
    </row>
    <row r="79" spans="1:48" s="23" customFormat="1" ht="45.75" customHeight="1" x14ac:dyDescent="0.45">
      <c r="A79" s="22">
        <v>33</v>
      </c>
      <c r="B79" s="38" t="s">
        <v>176</v>
      </c>
      <c r="C79" s="38" t="s">
        <v>54</v>
      </c>
      <c r="D79" s="38" t="s">
        <v>149</v>
      </c>
      <c r="E79" s="39" t="s">
        <v>28</v>
      </c>
      <c r="F79" s="40" t="s">
        <v>42</v>
      </c>
      <c r="G79" s="41">
        <v>3.32</v>
      </c>
      <c r="H79" s="50" t="s">
        <v>175</v>
      </c>
      <c r="I79" s="65">
        <f t="shared" si="21"/>
        <v>58754.039999999994</v>
      </c>
      <c r="J79" s="58">
        <f t="shared" si="22"/>
        <v>14688.509999999998</v>
      </c>
      <c r="K79" s="58">
        <f t="shared" si="23"/>
        <v>36721.274999999994</v>
      </c>
      <c r="L79" s="58">
        <f t="shared" si="24"/>
        <v>110163.82499999998</v>
      </c>
      <c r="M79" s="58"/>
      <c r="N79" s="37"/>
      <c r="O79" s="37">
        <v>3</v>
      </c>
      <c r="P79" s="37">
        <v>1</v>
      </c>
      <c r="Q79" s="45">
        <f t="shared" si="12"/>
        <v>0</v>
      </c>
      <c r="R79" s="45">
        <f t="shared" ref="R79:R83" si="28">N79/18*L79</f>
        <v>0</v>
      </c>
      <c r="S79" s="45">
        <f t="shared" si="26"/>
        <v>18360.637499999997</v>
      </c>
      <c r="T79" s="45">
        <f t="shared" si="20"/>
        <v>6120.2124999999987</v>
      </c>
      <c r="U79" s="45">
        <f t="shared" si="13"/>
        <v>24480.849999999995</v>
      </c>
      <c r="V79" s="46"/>
      <c r="W79" s="37"/>
      <c r="X79" s="37"/>
      <c r="Y79" s="37">
        <f t="shared" si="5"/>
        <v>4</v>
      </c>
      <c r="Z79" s="58">
        <f t="shared" si="6"/>
        <v>7344.2549999999983</v>
      </c>
      <c r="AA79" s="58"/>
      <c r="AB79" s="45"/>
      <c r="AC79" s="58">
        <f t="shared" si="19"/>
        <v>0</v>
      </c>
      <c r="AD79" s="58"/>
      <c r="AE79" s="58"/>
      <c r="AF79" s="37"/>
      <c r="AG79" s="47">
        <f t="shared" si="15"/>
        <v>0</v>
      </c>
      <c r="AH79" s="47">
        <f t="shared" si="16"/>
        <v>0</v>
      </c>
      <c r="AI79" s="47"/>
      <c r="AJ79" s="184">
        <v>0.5</v>
      </c>
      <c r="AK79" s="37">
        <f t="shared" si="17"/>
        <v>0</v>
      </c>
      <c r="AL79" s="37">
        <f t="shared" si="18"/>
        <v>5309.0999999999995</v>
      </c>
      <c r="AM79" s="37"/>
      <c r="AN79" s="37"/>
      <c r="AO79" s="37"/>
      <c r="AP79" s="37"/>
      <c r="AQ79" s="37"/>
      <c r="AR79" s="48">
        <f t="shared" si="27"/>
        <v>37134.204999999994</v>
      </c>
      <c r="AS79" s="167"/>
      <c r="AT79" s="168"/>
      <c r="AU79" s="168"/>
      <c r="AV79" s="168"/>
    </row>
    <row r="80" spans="1:48" s="23" customFormat="1" ht="45.75" customHeight="1" x14ac:dyDescent="0.45">
      <c r="A80" s="22">
        <v>34</v>
      </c>
      <c r="B80" s="38" t="s">
        <v>130</v>
      </c>
      <c r="C80" s="38" t="s">
        <v>23</v>
      </c>
      <c r="D80" s="38" t="s">
        <v>178</v>
      </c>
      <c r="E80" s="39" t="s">
        <v>28</v>
      </c>
      <c r="F80" s="40" t="s">
        <v>42</v>
      </c>
      <c r="G80" s="41">
        <v>3.35</v>
      </c>
      <c r="H80" s="50" t="s">
        <v>151</v>
      </c>
      <c r="I80" s="65">
        <f t="shared" si="21"/>
        <v>59284.950000000004</v>
      </c>
      <c r="J80" s="58">
        <f t="shared" si="22"/>
        <v>14821.237500000001</v>
      </c>
      <c r="K80" s="58">
        <f t="shared" si="23"/>
        <v>37053.09375</v>
      </c>
      <c r="L80" s="58">
        <f t="shared" si="24"/>
        <v>111159.28125</v>
      </c>
      <c r="M80" s="58"/>
      <c r="N80" s="37"/>
      <c r="O80" s="37">
        <v>3</v>
      </c>
      <c r="P80" s="37"/>
      <c r="Q80" s="45">
        <f t="shared" si="12"/>
        <v>0</v>
      </c>
      <c r="R80" s="45">
        <f t="shared" si="28"/>
        <v>0</v>
      </c>
      <c r="S80" s="45">
        <f t="shared" si="26"/>
        <v>18526.546875</v>
      </c>
      <c r="T80" s="45"/>
      <c r="U80" s="45">
        <f t="shared" si="13"/>
        <v>18526.546875</v>
      </c>
      <c r="V80" s="46"/>
      <c r="W80" s="37"/>
      <c r="X80" s="37"/>
      <c r="Y80" s="37">
        <f t="shared" si="5"/>
        <v>3</v>
      </c>
      <c r="Z80" s="58">
        <f t="shared" si="6"/>
        <v>5557.9640624999993</v>
      </c>
      <c r="AA80" s="58"/>
      <c r="AB80" s="45"/>
      <c r="AC80" s="58">
        <f t="shared" si="19"/>
        <v>0</v>
      </c>
      <c r="AD80" s="58"/>
      <c r="AE80" s="58"/>
      <c r="AF80" s="37"/>
      <c r="AG80" s="47">
        <f t="shared" si="15"/>
        <v>0</v>
      </c>
      <c r="AH80" s="47">
        <f t="shared" si="16"/>
        <v>0</v>
      </c>
      <c r="AI80" s="47"/>
      <c r="AJ80" s="47"/>
      <c r="AK80" s="37">
        <f t="shared" si="17"/>
        <v>0</v>
      </c>
      <c r="AL80" s="37">
        <f t="shared" si="18"/>
        <v>0</v>
      </c>
      <c r="AM80" s="37"/>
      <c r="AN80" s="37"/>
      <c r="AO80" s="37"/>
      <c r="AP80" s="37"/>
      <c r="AQ80" s="37"/>
      <c r="AR80" s="48">
        <f t="shared" si="27"/>
        <v>24084.510937499999</v>
      </c>
      <c r="AS80" s="167"/>
      <c r="AT80" s="168"/>
      <c r="AU80" s="168"/>
      <c r="AV80" s="168"/>
    </row>
    <row r="81" spans="1:48" s="23" customFormat="1" ht="45.75" customHeight="1" x14ac:dyDescent="0.45">
      <c r="A81" s="22">
        <v>35</v>
      </c>
      <c r="B81" s="38" t="s">
        <v>181</v>
      </c>
      <c r="C81" s="38" t="s">
        <v>182</v>
      </c>
      <c r="D81" s="38" t="s">
        <v>12</v>
      </c>
      <c r="E81" s="39" t="s">
        <v>27</v>
      </c>
      <c r="F81" s="40" t="s">
        <v>35</v>
      </c>
      <c r="G81" s="41">
        <v>4.74</v>
      </c>
      <c r="H81" s="50" t="s">
        <v>144</v>
      </c>
      <c r="I81" s="65">
        <f t="shared" si="21"/>
        <v>83883.78</v>
      </c>
      <c r="J81" s="58">
        <f t="shared" si="22"/>
        <v>20970.945</v>
      </c>
      <c r="K81" s="58">
        <f t="shared" si="23"/>
        <v>52427.362500000003</v>
      </c>
      <c r="L81" s="58">
        <f t="shared" si="24"/>
        <v>157282.08750000002</v>
      </c>
      <c r="M81" s="58"/>
      <c r="N81" s="37"/>
      <c r="O81" s="37">
        <v>6</v>
      </c>
      <c r="P81" s="37">
        <v>6</v>
      </c>
      <c r="Q81" s="45">
        <f t="shared" si="12"/>
        <v>0</v>
      </c>
      <c r="R81" s="45">
        <f t="shared" si="28"/>
        <v>0</v>
      </c>
      <c r="S81" s="45">
        <f t="shared" si="26"/>
        <v>52427.362500000003</v>
      </c>
      <c r="T81" s="45">
        <f t="shared" si="20"/>
        <v>52427.362500000003</v>
      </c>
      <c r="U81" s="45">
        <f t="shared" si="13"/>
        <v>104854.72500000001</v>
      </c>
      <c r="V81" s="46"/>
      <c r="W81" s="37"/>
      <c r="X81" s="37"/>
      <c r="Y81" s="37">
        <f t="shared" si="5"/>
        <v>12</v>
      </c>
      <c r="Z81" s="58">
        <f t="shared" si="6"/>
        <v>31456.417500000003</v>
      </c>
      <c r="AA81" s="58"/>
      <c r="AB81" s="45"/>
      <c r="AC81" s="58">
        <f t="shared" si="19"/>
        <v>0</v>
      </c>
      <c r="AD81" s="58"/>
      <c r="AE81" s="58">
        <v>6.25</v>
      </c>
      <c r="AF81" s="37"/>
      <c r="AG81" s="47">
        <f t="shared" si="15"/>
        <v>2457.9166666666665</v>
      </c>
      <c r="AH81" s="47">
        <f t="shared" si="16"/>
        <v>0</v>
      </c>
      <c r="AI81" s="47"/>
      <c r="AJ81" s="47"/>
      <c r="AK81" s="37">
        <f t="shared" si="17"/>
        <v>0</v>
      </c>
      <c r="AL81" s="37">
        <f t="shared" si="18"/>
        <v>0</v>
      </c>
      <c r="AM81" s="37"/>
      <c r="AN81" s="37"/>
      <c r="AO81" s="37"/>
      <c r="AP81" s="37"/>
      <c r="AQ81" s="37"/>
      <c r="AR81" s="48">
        <f t="shared" si="27"/>
        <v>138769.05916666667</v>
      </c>
      <c r="AS81" s="167"/>
      <c r="AT81" s="168"/>
      <c r="AU81" s="168"/>
      <c r="AV81" s="168"/>
    </row>
    <row r="82" spans="1:48" s="23" customFormat="1" ht="45.75" customHeight="1" x14ac:dyDescent="0.45">
      <c r="A82" s="22">
        <v>36</v>
      </c>
      <c r="B82" s="38" t="s">
        <v>196</v>
      </c>
      <c r="C82" s="38" t="s">
        <v>192</v>
      </c>
      <c r="D82" s="38" t="s">
        <v>149</v>
      </c>
      <c r="E82" s="39" t="s">
        <v>28</v>
      </c>
      <c r="F82" s="40" t="s">
        <v>42</v>
      </c>
      <c r="G82" s="41">
        <v>3.45</v>
      </c>
      <c r="H82" s="50" t="s">
        <v>197</v>
      </c>
      <c r="I82" s="65">
        <f t="shared" si="21"/>
        <v>61054.65</v>
      </c>
      <c r="J82" s="58">
        <f t="shared" si="22"/>
        <v>15263.6625</v>
      </c>
      <c r="K82" s="58">
        <f t="shared" si="23"/>
        <v>38159.15625</v>
      </c>
      <c r="L82" s="58">
        <f t="shared" si="24"/>
        <v>114477.46875</v>
      </c>
      <c r="M82" s="58">
        <v>12</v>
      </c>
      <c r="N82" s="37"/>
      <c r="O82" s="37"/>
      <c r="P82" s="37"/>
      <c r="Q82" s="45">
        <f t="shared" si="12"/>
        <v>57238.734375</v>
      </c>
      <c r="R82" s="45">
        <f t="shared" si="28"/>
        <v>0</v>
      </c>
      <c r="S82" s="45"/>
      <c r="T82" s="45"/>
      <c r="U82" s="45">
        <f t="shared" si="13"/>
        <v>57238.734375</v>
      </c>
      <c r="V82" s="46"/>
      <c r="W82" s="37"/>
      <c r="X82" s="37"/>
      <c r="Y82" s="37">
        <f t="shared" si="5"/>
        <v>0</v>
      </c>
      <c r="Z82" s="58">
        <f t="shared" si="6"/>
        <v>0</v>
      </c>
      <c r="AA82" s="58"/>
      <c r="AB82" s="45"/>
      <c r="AC82" s="58">
        <f t="shared" si="19"/>
        <v>0</v>
      </c>
      <c r="AD82" s="58"/>
      <c r="AE82" s="58"/>
      <c r="AF82" s="37"/>
      <c r="AG82" s="47">
        <f t="shared" si="15"/>
        <v>0</v>
      </c>
      <c r="AH82" s="47">
        <f t="shared" si="16"/>
        <v>0</v>
      </c>
      <c r="AI82" s="47"/>
      <c r="AJ82" s="47"/>
      <c r="AK82" s="37">
        <f t="shared" si="17"/>
        <v>0</v>
      </c>
      <c r="AL82" s="37">
        <f t="shared" si="18"/>
        <v>0</v>
      </c>
      <c r="AM82" s="37"/>
      <c r="AN82" s="37"/>
      <c r="AO82" s="37"/>
      <c r="AP82" s="37"/>
      <c r="AQ82" s="37"/>
      <c r="AR82" s="48">
        <f t="shared" si="27"/>
        <v>57238.734375</v>
      </c>
      <c r="AS82" s="167"/>
      <c r="AT82" s="168"/>
      <c r="AU82" s="168"/>
      <c r="AV82" s="168"/>
    </row>
    <row r="83" spans="1:48" s="23" customFormat="1" ht="45.75" customHeight="1" x14ac:dyDescent="0.45">
      <c r="A83" s="22">
        <v>37</v>
      </c>
      <c r="B83" s="38" t="s">
        <v>194</v>
      </c>
      <c r="C83" s="38" t="s">
        <v>195</v>
      </c>
      <c r="D83" s="38" t="s">
        <v>12</v>
      </c>
      <c r="E83" s="39" t="s">
        <v>28</v>
      </c>
      <c r="F83" s="40" t="s">
        <v>36</v>
      </c>
      <c r="G83" s="41">
        <v>4.43</v>
      </c>
      <c r="H83" s="50" t="s">
        <v>154</v>
      </c>
      <c r="I83" s="65">
        <f t="shared" si="21"/>
        <v>78397.709999999992</v>
      </c>
      <c r="J83" s="58">
        <f t="shared" si="22"/>
        <v>19599.427499999998</v>
      </c>
      <c r="K83" s="58">
        <f t="shared" si="23"/>
        <v>48998.568749999991</v>
      </c>
      <c r="L83" s="58">
        <f t="shared" si="24"/>
        <v>146995.70624999999</v>
      </c>
      <c r="M83" s="58"/>
      <c r="N83" s="37">
        <v>2</v>
      </c>
      <c r="O83" s="37"/>
      <c r="P83" s="37"/>
      <c r="Q83" s="45">
        <f t="shared" si="12"/>
        <v>0</v>
      </c>
      <c r="R83" s="45">
        <f t="shared" si="28"/>
        <v>16332.856249999997</v>
      </c>
      <c r="S83" s="45"/>
      <c r="T83" s="45"/>
      <c r="U83" s="45">
        <f t="shared" si="13"/>
        <v>16332.856249999997</v>
      </c>
      <c r="V83" s="46"/>
      <c r="W83" s="37"/>
      <c r="X83" s="37"/>
      <c r="Y83" s="37">
        <f t="shared" si="5"/>
        <v>2</v>
      </c>
      <c r="Z83" s="58">
        <f t="shared" si="6"/>
        <v>4899.8568749999995</v>
      </c>
      <c r="AA83" s="58"/>
      <c r="AB83" s="45"/>
      <c r="AC83" s="58">
        <f t="shared" si="19"/>
        <v>0</v>
      </c>
      <c r="AD83" s="58"/>
      <c r="AE83" s="58"/>
      <c r="AF83" s="37"/>
      <c r="AG83" s="47">
        <f t="shared" si="15"/>
        <v>0</v>
      </c>
      <c r="AH83" s="47">
        <f t="shared" si="16"/>
        <v>0</v>
      </c>
      <c r="AI83" s="47"/>
      <c r="AJ83" s="47"/>
      <c r="AK83" s="37">
        <f t="shared" si="17"/>
        <v>0</v>
      </c>
      <c r="AL83" s="37">
        <f t="shared" si="18"/>
        <v>0</v>
      </c>
      <c r="AM83" s="37"/>
      <c r="AN83" s="37"/>
      <c r="AO83" s="37"/>
      <c r="AP83" s="37"/>
      <c r="AQ83" s="37"/>
      <c r="AR83" s="48">
        <f t="shared" si="27"/>
        <v>21232.713124999995</v>
      </c>
      <c r="AS83" s="167"/>
      <c r="AT83" s="168"/>
      <c r="AU83" s="168"/>
      <c r="AV83" s="168"/>
    </row>
    <row r="84" spans="1:48" s="23" customFormat="1" ht="45.75" customHeight="1" x14ac:dyDescent="0.45">
      <c r="A84" s="22">
        <v>38</v>
      </c>
      <c r="B84" s="38" t="s">
        <v>181</v>
      </c>
      <c r="C84" s="38" t="s">
        <v>37</v>
      </c>
      <c r="D84" s="38" t="s">
        <v>12</v>
      </c>
      <c r="E84" s="39" t="s">
        <v>27</v>
      </c>
      <c r="F84" s="40" t="s">
        <v>35</v>
      </c>
      <c r="G84" s="41">
        <v>4.74</v>
      </c>
      <c r="H84" s="50" t="s">
        <v>144</v>
      </c>
      <c r="I84" s="65">
        <f t="shared" si="21"/>
        <v>83883.78</v>
      </c>
      <c r="J84" s="58">
        <f t="shared" si="22"/>
        <v>20970.945</v>
      </c>
      <c r="K84" s="58">
        <f t="shared" si="23"/>
        <v>52427.362500000003</v>
      </c>
      <c r="L84" s="58">
        <f t="shared" si="24"/>
        <v>157282.08750000002</v>
      </c>
      <c r="M84" s="58"/>
      <c r="N84" s="37">
        <v>4</v>
      </c>
      <c r="O84" s="37">
        <v>9</v>
      </c>
      <c r="P84" s="37"/>
      <c r="Q84" s="45">
        <f t="shared" si="12"/>
        <v>0</v>
      </c>
      <c r="R84" s="45">
        <f>N84/18*L84</f>
        <v>34951.575000000004</v>
      </c>
      <c r="S84" s="45">
        <f>O84/18*L84</f>
        <v>78641.043750000012</v>
      </c>
      <c r="T84" s="45">
        <f t="shared" ref="T84:T87" si="29">P84/18*L84</f>
        <v>0</v>
      </c>
      <c r="U84" s="45">
        <f t="shared" si="13"/>
        <v>113592.61875000002</v>
      </c>
      <c r="V84" s="46">
        <f t="shared" ref="V84" si="30">U84*0.1</f>
        <v>11359.261875000004</v>
      </c>
      <c r="W84" s="37"/>
      <c r="X84" s="37"/>
      <c r="Y84" s="37">
        <f t="shared" si="5"/>
        <v>13</v>
      </c>
      <c r="Z84" s="58">
        <f t="shared" si="6"/>
        <v>34077.785625000004</v>
      </c>
      <c r="AA84" s="58"/>
      <c r="AB84" s="45"/>
      <c r="AC84" s="58">
        <f t="shared" si="19"/>
        <v>0</v>
      </c>
      <c r="AD84" s="58"/>
      <c r="AE84" s="58"/>
      <c r="AF84" s="37"/>
      <c r="AG84" s="47">
        <f t="shared" si="15"/>
        <v>0</v>
      </c>
      <c r="AH84" s="47">
        <f t="shared" si="16"/>
        <v>0</v>
      </c>
      <c r="AI84" s="47"/>
      <c r="AJ84" s="47"/>
      <c r="AK84" s="37">
        <f t="shared" si="17"/>
        <v>0</v>
      </c>
      <c r="AL84" s="37">
        <f t="shared" si="18"/>
        <v>0</v>
      </c>
      <c r="AM84" s="37"/>
      <c r="AN84" s="37"/>
      <c r="AO84" s="37"/>
      <c r="AP84" s="37"/>
      <c r="AQ84" s="37"/>
      <c r="AR84" s="48">
        <f t="shared" si="27"/>
        <v>159029.66625000001</v>
      </c>
      <c r="AS84" s="167"/>
      <c r="AT84" s="168"/>
      <c r="AU84" s="168"/>
      <c r="AV84" s="168"/>
    </row>
    <row r="85" spans="1:48" s="23" customFormat="1" ht="45.75" customHeight="1" x14ac:dyDescent="0.45">
      <c r="A85" s="22">
        <v>39</v>
      </c>
      <c r="B85" s="38" t="s">
        <v>177</v>
      </c>
      <c r="C85" s="38" t="s">
        <v>192</v>
      </c>
      <c r="D85" s="38" t="s">
        <v>149</v>
      </c>
      <c r="E85" s="39" t="s">
        <v>27</v>
      </c>
      <c r="F85" s="40" t="s">
        <v>53</v>
      </c>
      <c r="G85" s="41">
        <v>4.29</v>
      </c>
      <c r="H85" s="50" t="s">
        <v>193</v>
      </c>
      <c r="I85" s="65">
        <f t="shared" si="21"/>
        <v>75920.13</v>
      </c>
      <c r="J85" s="58">
        <f t="shared" si="22"/>
        <v>18980.032500000001</v>
      </c>
      <c r="K85" s="58">
        <f t="shared" si="23"/>
        <v>47450.081250000003</v>
      </c>
      <c r="L85" s="58">
        <f t="shared" si="24"/>
        <v>142350.24375000002</v>
      </c>
      <c r="M85" s="58">
        <v>12</v>
      </c>
      <c r="N85" s="37"/>
      <c r="O85" s="37"/>
      <c r="P85" s="37"/>
      <c r="Q85" s="45">
        <f t="shared" si="12"/>
        <v>71175.121875000012</v>
      </c>
      <c r="R85" s="45"/>
      <c r="S85" s="45"/>
      <c r="T85" s="45">
        <f t="shared" si="29"/>
        <v>0</v>
      </c>
      <c r="U85" s="45">
        <f t="shared" si="13"/>
        <v>71175.121875000012</v>
      </c>
      <c r="V85" s="46"/>
      <c r="W85" s="37"/>
      <c r="X85" s="37"/>
      <c r="Y85" s="37">
        <f t="shared" si="5"/>
        <v>0</v>
      </c>
      <c r="Z85" s="58">
        <f t="shared" si="6"/>
        <v>0</v>
      </c>
      <c r="AA85" s="58"/>
      <c r="AB85" s="45"/>
      <c r="AC85" s="58">
        <f t="shared" si="19"/>
        <v>0</v>
      </c>
      <c r="AD85" s="58"/>
      <c r="AE85" s="58"/>
      <c r="AF85" s="37"/>
      <c r="AG85" s="47">
        <f t="shared" si="15"/>
        <v>0</v>
      </c>
      <c r="AH85" s="47">
        <f t="shared" si="16"/>
        <v>0</v>
      </c>
      <c r="AI85" s="47"/>
      <c r="AJ85" s="47"/>
      <c r="AK85" s="37">
        <f t="shared" si="17"/>
        <v>0</v>
      </c>
      <c r="AL85" s="37">
        <f t="shared" si="18"/>
        <v>0</v>
      </c>
      <c r="AM85" s="37"/>
      <c r="AN85" s="37"/>
      <c r="AO85" s="37"/>
      <c r="AP85" s="37"/>
      <c r="AQ85" s="37"/>
      <c r="AR85" s="48">
        <f t="shared" si="27"/>
        <v>71175.121875000012</v>
      </c>
      <c r="AS85" s="167"/>
      <c r="AT85" s="168"/>
      <c r="AU85" s="168"/>
      <c r="AV85" s="168"/>
    </row>
    <row r="86" spans="1:48" s="23" customFormat="1" ht="46.5" customHeight="1" x14ac:dyDescent="0.45">
      <c r="A86" s="22">
        <v>40</v>
      </c>
      <c r="B86" s="38" t="s">
        <v>176</v>
      </c>
      <c r="C86" s="38" t="s">
        <v>180</v>
      </c>
      <c r="D86" s="38" t="s">
        <v>149</v>
      </c>
      <c r="E86" s="39" t="s">
        <v>28</v>
      </c>
      <c r="F86" s="40" t="s">
        <v>42</v>
      </c>
      <c r="G86" s="41">
        <v>3.36</v>
      </c>
      <c r="H86" s="50" t="s">
        <v>179</v>
      </c>
      <c r="I86" s="65">
        <f t="shared" si="21"/>
        <v>59461.919999999998</v>
      </c>
      <c r="J86" s="58">
        <f t="shared" si="22"/>
        <v>14865.48</v>
      </c>
      <c r="K86" s="58">
        <f t="shared" si="23"/>
        <v>37163.699999999997</v>
      </c>
      <c r="L86" s="58">
        <f t="shared" si="24"/>
        <v>111491.09999999999</v>
      </c>
      <c r="M86" s="58"/>
      <c r="N86" s="37"/>
      <c r="O86" s="37">
        <v>5</v>
      </c>
      <c r="P86" s="37"/>
      <c r="Q86" s="45">
        <f t="shared" si="12"/>
        <v>0</v>
      </c>
      <c r="R86" s="45"/>
      <c r="S86" s="45">
        <f t="shared" ref="S86:S87" si="31">O86/18*L86</f>
        <v>30969.75</v>
      </c>
      <c r="T86" s="45">
        <f t="shared" si="29"/>
        <v>0</v>
      </c>
      <c r="U86" s="45">
        <f t="shared" si="13"/>
        <v>30969.75</v>
      </c>
      <c r="V86" s="46"/>
      <c r="W86" s="37"/>
      <c r="X86" s="37"/>
      <c r="Y86" s="37">
        <f t="shared" si="5"/>
        <v>5</v>
      </c>
      <c r="Z86" s="58">
        <f t="shared" si="6"/>
        <v>9290.9249999999993</v>
      </c>
      <c r="AA86" s="58"/>
      <c r="AB86" s="45"/>
      <c r="AC86" s="58">
        <f t="shared" si="19"/>
        <v>0</v>
      </c>
      <c r="AD86" s="58"/>
      <c r="AE86" s="58"/>
      <c r="AF86" s="37"/>
      <c r="AG86" s="47">
        <f t="shared" si="15"/>
        <v>0</v>
      </c>
      <c r="AH86" s="47">
        <f t="shared" si="16"/>
        <v>0</v>
      </c>
      <c r="AI86" s="47"/>
      <c r="AJ86" s="47"/>
      <c r="AK86" s="37">
        <f t="shared" si="17"/>
        <v>0</v>
      </c>
      <c r="AL86" s="37">
        <f t="shared" si="18"/>
        <v>0</v>
      </c>
      <c r="AM86" s="37"/>
      <c r="AN86" s="37"/>
      <c r="AO86" s="37"/>
      <c r="AP86" s="37"/>
      <c r="AQ86" s="37"/>
      <c r="AR86" s="48">
        <f t="shared" si="27"/>
        <v>40260.675000000003</v>
      </c>
      <c r="AS86" s="167"/>
      <c r="AT86" s="168"/>
      <c r="AU86" s="168"/>
      <c r="AV86" s="168"/>
    </row>
    <row r="87" spans="1:48" s="23" customFormat="1" ht="45.75" customHeight="1" x14ac:dyDescent="0.45">
      <c r="A87" s="22">
        <v>41</v>
      </c>
      <c r="B87" s="38" t="s">
        <v>177</v>
      </c>
      <c r="C87" s="38" t="s">
        <v>29</v>
      </c>
      <c r="D87" s="38" t="s">
        <v>178</v>
      </c>
      <c r="E87" s="39" t="s">
        <v>28</v>
      </c>
      <c r="F87" s="40" t="s">
        <v>42</v>
      </c>
      <c r="G87" s="41">
        <v>3.45</v>
      </c>
      <c r="H87" s="50" t="s">
        <v>156</v>
      </c>
      <c r="I87" s="65">
        <f t="shared" si="8"/>
        <v>61054.65</v>
      </c>
      <c r="J87" s="58">
        <f t="shared" si="9"/>
        <v>15263.6625</v>
      </c>
      <c r="K87" s="58">
        <f t="shared" si="10"/>
        <v>38159.15625</v>
      </c>
      <c r="L87" s="58">
        <f t="shared" si="11"/>
        <v>114477.46875</v>
      </c>
      <c r="M87" s="58"/>
      <c r="N87" s="37">
        <v>17</v>
      </c>
      <c r="O87" s="37"/>
      <c r="P87" s="37"/>
      <c r="Q87" s="45">
        <f t="shared" si="12"/>
        <v>0</v>
      </c>
      <c r="R87" s="45">
        <f>N87/18*L87</f>
        <v>108117.609375</v>
      </c>
      <c r="S87" s="45">
        <f t="shared" si="31"/>
        <v>0</v>
      </c>
      <c r="T87" s="45">
        <f t="shared" si="29"/>
        <v>0</v>
      </c>
      <c r="U87" s="45">
        <f t="shared" si="13"/>
        <v>108117.609375</v>
      </c>
      <c r="V87" s="46">
        <f t="shared" si="14"/>
        <v>10811.760937500001</v>
      </c>
      <c r="W87" s="37"/>
      <c r="X87" s="37"/>
      <c r="Y87" s="37">
        <f t="shared" si="5"/>
        <v>17</v>
      </c>
      <c r="Z87" s="58">
        <f>L87*0.3/18*Y87</f>
        <v>32435.282812499998</v>
      </c>
      <c r="AA87" s="58"/>
      <c r="AB87" s="45"/>
      <c r="AC87" s="58">
        <f t="shared" si="19"/>
        <v>0</v>
      </c>
      <c r="AD87" s="58"/>
      <c r="AE87" s="58">
        <v>8.5</v>
      </c>
      <c r="AF87" s="37"/>
      <c r="AG87" s="47">
        <f t="shared" si="15"/>
        <v>3342.7666666666669</v>
      </c>
      <c r="AH87" s="47">
        <f t="shared" si="16"/>
        <v>0</v>
      </c>
      <c r="AI87" s="47">
        <v>1</v>
      </c>
      <c r="AJ87" s="47"/>
      <c r="AK87" s="37">
        <f t="shared" si="17"/>
        <v>8848.5</v>
      </c>
      <c r="AL87" s="37">
        <f t="shared" si="18"/>
        <v>0</v>
      </c>
      <c r="AM87" s="37"/>
      <c r="AN87" s="37"/>
      <c r="AO87" s="37"/>
      <c r="AP87" s="37"/>
      <c r="AQ87" s="37"/>
      <c r="AR87" s="48">
        <f t="shared" si="27"/>
        <v>163555.91979166667</v>
      </c>
      <c r="AS87" s="167"/>
      <c r="AT87" s="168"/>
      <c r="AU87" s="168"/>
      <c r="AV87" s="168"/>
    </row>
    <row r="88" spans="1:48" s="23" customFormat="1" ht="19.5" customHeight="1" x14ac:dyDescent="0.2">
      <c r="A88" s="22"/>
      <c r="B88" s="55" t="s">
        <v>9</v>
      </c>
      <c r="C88" s="37"/>
      <c r="D88" s="37"/>
      <c r="E88" s="44"/>
      <c r="F88" s="42"/>
      <c r="G88" s="42"/>
      <c r="H88" s="49"/>
      <c r="I88" s="64">
        <f t="shared" si="8"/>
        <v>0</v>
      </c>
      <c r="J88" s="64"/>
      <c r="K88" s="45">
        <f>SUM(K43:K87)</f>
        <v>2199847.7062500012</v>
      </c>
      <c r="L88" s="47"/>
      <c r="M88" s="56">
        <f>SUM(M43:M87)</f>
        <v>24</v>
      </c>
      <c r="N88" s="56">
        <f>SUM(N43:N87)</f>
        <v>158</v>
      </c>
      <c r="O88" s="56">
        <f>SUM(O43:O87)</f>
        <v>296</v>
      </c>
      <c r="P88" s="56">
        <f>SUM(P43:P87)</f>
        <v>78</v>
      </c>
      <c r="Q88" s="56">
        <f>SUM(Q43:Q87)</f>
        <v>128413.85625000001</v>
      </c>
      <c r="R88" s="56">
        <f t="shared" ref="R88:AP88" si="32">SUM(R43:R87)</f>
        <v>1285852.9593749999</v>
      </c>
      <c r="S88" s="56">
        <f t="shared" si="32"/>
        <v>2469432.0062500006</v>
      </c>
      <c r="T88" s="56">
        <f t="shared" si="32"/>
        <v>666881.95000000007</v>
      </c>
      <c r="U88" s="56">
        <f t="shared" si="32"/>
        <v>4550580.7718750015</v>
      </c>
      <c r="V88" s="56">
        <f t="shared" si="32"/>
        <v>417804.04875000019</v>
      </c>
      <c r="W88" s="48">
        <f t="shared" si="32"/>
        <v>14</v>
      </c>
      <c r="X88" s="48">
        <f t="shared" si="32"/>
        <v>5505.7333333333336</v>
      </c>
      <c r="Y88" s="48">
        <f t="shared" si="32"/>
        <v>532</v>
      </c>
      <c r="Z88" s="48">
        <f>SUM(Z43:Z87)</f>
        <v>1331726.9015624998</v>
      </c>
      <c r="AA88" s="48"/>
      <c r="AB88" s="48"/>
      <c r="AC88" s="48">
        <f t="shared" si="32"/>
        <v>708302.14718749991</v>
      </c>
      <c r="AD88" s="48">
        <f t="shared" si="32"/>
        <v>35394</v>
      </c>
      <c r="AE88" s="48">
        <f t="shared" si="32"/>
        <v>136.25</v>
      </c>
      <c r="AF88" s="48">
        <f t="shared" si="32"/>
        <v>60.75</v>
      </c>
      <c r="AG88" s="48">
        <f t="shared" si="32"/>
        <v>53582.583333333328</v>
      </c>
      <c r="AH88" s="48">
        <f t="shared" si="32"/>
        <v>29863.687499999996</v>
      </c>
      <c r="AI88" s="48">
        <f t="shared" si="32"/>
        <v>5</v>
      </c>
      <c r="AJ88" s="48">
        <f t="shared" si="32"/>
        <v>7</v>
      </c>
      <c r="AK88" s="48">
        <f t="shared" si="32"/>
        <v>44242.5</v>
      </c>
      <c r="AL88" s="48">
        <f t="shared" si="32"/>
        <v>74327.399999999994</v>
      </c>
      <c r="AM88" s="48">
        <f t="shared" si="32"/>
        <v>0</v>
      </c>
      <c r="AN88" s="48">
        <f>SUM(AN43:AN87)</f>
        <v>0</v>
      </c>
      <c r="AO88" s="48">
        <f t="shared" si="32"/>
        <v>0</v>
      </c>
      <c r="AP88" s="48">
        <f t="shared" si="32"/>
        <v>0</v>
      </c>
      <c r="AQ88" s="48">
        <f>SUM(AQ43:AQ87)</f>
        <v>0</v>
      </c>
      <c r="AR88" s="48">
        <f>SUM(AR43:AR87)</f>
        <v>7251329.7735416675</v>
      </c>
    </row>
    <row r="89" spans="1:48" s="17" customFormat="1" ht="36" customHeight="1" x14ac:dyDescent="0.3">
      <c r="A89" s="16"/>
      <c r="B89" s="18" t="s">
        <v>11</v>
      </c>
      <c r="C89" s="19"/>
      <c r="D89" s="18" t="s">
        <v>183</v>
      </c>
      <c r="E89" s="31"/>
      <c r="F89" s="31"/>
      <c r="G89" s="31"/>
      <c r="H89" s="31"/>
      <c r="I89" s="20"/>
      <c r="J89" s="20"/>
      <c r="K89" s="20"/>
      <c r="L89" s="20"/>
      <c r="M89" s="21"/>
      <c r="N89" s="18"/>
      <c r="O89" s="18"/>
      <c r="P89" s="18"/>
      <c r="Q89" s="18"/>
      <c r="R89" s="18"/>
      <c r="S89" s="18"/>
      <c r="T89" s="18"/>
      <c r="U89" s="18" t="s">
        <v>68</v>
      </c>
      <c r="V89" s="18"/>
      <c r="W89" s="18"/>
      <c r="X89" s="18" t="s">
        <v>203</v>
      </c>
      <c r="Y89" s="18"/>
      <c r="Z89" s="18"/>
      <c r="AA89" s="18"/>
      <c r="AB89" s="26"/>
      <c r="AC89" s="26"/>
      <c r="AD89" s="18"/>
      <c r="AG89" s="18"/>
      <c r="AH89" s="18"/>
      <c r="AI89" s="18"/>
      <c r="AJ89" s="18"/>
      <c r="AK89" s="18"/>
      <c r="AL89" s="70"/>
    </row>
    <row r="90" spans="1:48" s="3" customFormat="1" ht="33.75" customHeight="1" x14ac:dyDescent="0.45">
      <c r="A90" s="7"/>
      <c r="B90" s="13"/>
      <c r="C90" s="13"/>
      <c r="D90" s="13"/>
      <c r="E90" s="32"/>
      <c r="F90" s="32"/>
      <c r="G90" s="32"/>
      <c r="H90" s="32"/>
      <c r="I90" s="14"/>
      <c r="J90" s="14"/>
      <c r="K90" s="14"/>
      <c r="L90" s="14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5"/>
      <c r="AC90" s="15"/>
      <c r="AD90" s="15"/>
      <c r="AE90" s="10"/>
      <c r="AF90" s="10"/>
      <c r="AG90" s="13"/>
      <c r="AH90" s="13"/>
      <c r="AI90" s="13"/>
      <c r="AJ90" s="13"/>
      <c r="AK90" s="13"/>
      <c r="AL90" s="13"/>
    </row>
    <row r="91" spans="1:48" s="3" customFormat="1" ht="35.25" hidden="1" x14ac:dyDescent="0.5">
      <c r="A91" s="4"/>
      <c r="B91" s="13"/>
      <c r="C91" s="4"/>
      <c r="D91" s="4"/>
      <c r="E91" s="33"/>
      <c r="F91" s="33"/>
      <c r="G91" s="33"/>
      <c r="H91" s="33"/>
      <c r="I91" s="5"/>
      <c r="J91" s="5"/>
      <c r="K91" s="5"/>
      <c r="L91" s="5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6"/>
      <c r="AF91" s="6"/>
      <c r="AG91" s="4"/>
      <c r="AH91" s="4"/>
      <c r="AI91" s="4"/>
      <c r="AJ91" s="4"/>
      <c r="AK91" s="4"/>
      <c r="AL91" s="4"/>
    </row>
    <row r="92" spans="1:48" ht="35.25" x14ac:dyDescent="0.5">
      <c r="B92" s="4"/>
    </row>
  </sheetData>
  <mergeCells count="77">
    <mergeCell ref="AA31:AM31"/>
    <mergeCell ref="AD41:AD42"/>
    <mergeCell ref="AA26:AM26"/>
    <mergeCell ref="AA27:AM27"/>
    <mergeCell ref="AA28:AM28"/>
    <mergeCell ref="AA29:AM29"/>
    <mergeCell ref="AA30:AM30"/>
    <mergeCell ref="AA41:AC41"/>
    <mergeCell ref="AI41:AQ41"/>
    <mergeCell ref="AA25:AM25"/>
    <mergeCell ref="AA14:AM14"/>
    <mergeCell ref="AA15:AM15"/>
    <mergeCell ref="AA16:AM16"/>
    <mergeCell ref="AA17:AM17"/>
    <mergeCell ref="AA18:AM18"/>
    <mergeCell ref="AA19:AM19"/>
    <mergeCell ref="AA20:AM20"/>
    <mergeCell ref="AA21:AM21"/>
    <mergeCell ref="AA22:AM22"/>
    <mergeCell ref="AA23:AM23"/>
    <mergeCell ref="AA24:AM24"/>
    <mergeCell ref="AO6:AO7"/>
    <mergeCell ref="AP6:AP7"/>
    <mergeCell ref="AQ6:AQ7"/>
    <mergeCell ref="AR6:AR7"/>
    <mergeCell ref="AA8:AM8"/>
    <mergeCell ref="AN6:AN7"/>
    <mergeCell ref="G7:P7"/>
    <mergeCell ref="Q7:X7"/>
    <mergeCell ref="B5:F5"/>
    <mergeCell ref="G5:P5"/>
    <mergeCell ref="AA13:AM13"/>
    <mergeCell ref="AA9:AM9"/>
    <mergeCell ref="AA10:AM10"/>
    <mergeCell ref="AA11:AM11"/>
    <mergeCell ref="AA12:AM12"/>
    <mergeCell ref="AA5:AM5"/>
    <mergeCell ref="Y6:Y7"/>
    <mergeCell ref="AA6:AM7"/>
    <mergeCell ref="B7:F7"/>
    <mergeCell ref="A41:A42"/>
    <mergeCell ref="Y41:Z41"/>
    <mergeCell ref="A50:A51"/>
    <mergeCell ref="B41:B42"/>
    <mergeCell ref="C41:C42"/>
    <mergeCell ref="D41:D42"/>
    <mergeCell ref="I41:I42"/>
    <mergeCell ref="B50:B51"/>
    <mergeCell ref="AA2:AM2"/>
    <mergeCell ref="T3:X3"/>
    <mergeCell ref="AA3:AM3"/>
    <mergeCell ref="Q4:X4"/>
    <mergeCell ref="AA4:AM4"/>
    <mergeCell ref="A67:A68"/>
    <mergeCell ref="U41:U42"/>
    <mergeCell ref="B65:B66"/>
    <mergeCell ref="V41:V42"/>
    <mergeCell ref="W41:X41"/>
    <mergeCell ref="A62:A63"/>
    <mergeCell ref="J41:J42"/>
    <mergeCell ref="B67:B68"/>
    <mergeCell ref="F41:F42"/>
    <mergeCell ref="G41:G42"/>
    <mergeCell ref="H41:H42"/>
    <mergeCell ref="K41:K42"/>
    <mergeCell ref="B62:B63"/>
    <mergeCell ref="A65:A66"/>
    <mergeCell ref="L41:L42"/>
    <mergeCell ref="E41:E42"/>
    <mergeCell ref="AR41:AR42"/>
    <mergeCell ref="Y32:AM32"/>
    <mergeCell ref="M34:AE34"/>
    <mergeCell ref="N33:Q33"/>
    <mergeCell ref="AS41:AV42"/>
    <mergeCell ref="M41:P41"/>
    <mergeCell ref="Q41:T41"/>
    <mergeCell ref="AK42:AL42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5" firstPageNumber="0" fitToWidth="2" fitToHeight="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7"/>
  <sheetViews>
    <sheetView view="pageBreakPreview" topLeftCell="X35" zoomScale="64" zoomScaleSheetLayoutView="64" workbookViewId="0">
      <selection activeCell="Y53" sqref="Y53"/>
    </sheetView>
  </sheetViews>
  <sheetFormatPr defaultRowHeight="18" x14ac:dyDescent="0.25"/>
  <cols>
    <col min="1" max="1" width="5.42578125" style="1" customWidth="1"/>
    <col min="2" max="2" width="34.5703125" style="1" customWidth="1"/>
    <col min="3" max="3" width="20" style="1" customWidth="1"/>
    <col min="4" max="4" width="14" style="1" customWidth="1"/>
    <col min="5" max="5" width="21.42578125" style="28" customWidth="1"/>
    <col min="6" max="6" width="10.140625" style="28" customWidth="1"/>
    <col min="7" max="7" width="9" style="28" customWidth="1"/>
    <col min="8" max="8" width="11.140625" style="28" customWidth="1"/>
    <col min="9" max="12" width="14.85546875" style="2" customWidth="1"/>
    <col min="13" max="13" width="8.5703125" style="1" customWidth="1"/>
    <col min="14" max="14" width="7.7109375" style="1" customWidth="1"/>
    <col min="15" max="15" width="8.140625" style="1" customWidth="1"/>
    <col min="16" max="16" width="14.140625" style="1" customWidth="1"/>
    <col min="17" max="17" width="12.85546875" style="1" customWidth="1"/>
    <col min="18" max="18" width="21.7109375" style="1" customWidth="1"/>
    <col min="19" max="19" width="24.5703125" style="1" customWidth="1"/>
    <col min="20" max="20" width="13.5703125" style="1" customWidth="1"/>
    <col min="21" max="21" width="14.42578125" style="1" customWidth="1"/>
    <col min="22" max="22" width="14.7109375" style="1" customWidth="1"/>
    <col min="23" max="23" width="12" style="1" customWidth="1"/>
    <col min="24" max="24" width="15.28515625" style="1" customWidth="1"/>
    <col min="25" max="25" width="14.42578125" style="1" customWidth="1"/>
    <col min="26" max="26" width="17" style="1" customWidth="1"/>
    <col min="27" max="27" width="12" style="1" customWidth="1"/>
    <col min="28" max="29" width="13.5703125" style="1" customWidth="1"/>
    <col min="30" max="30" width="13" style="1" customWidth="1"/>
    <col min="31" max="32" width="15" style="1" customWidth="1"/>
    <col min="33" max="33" width="14.28515625" style="1" customWidth="1"/>
    <col min="34" max="34" width="13.7109375" style="1" customWidth="1"/>
    <col min="35" max="35" width="12.5703125" style="1" customWidth="1"/>
    <col min="36" max="36" width="13" style="1" customWidth="1"/>
    <col min="37" max="37" width="13.42578125" style="1" customWidth="1"/>
    <col min="38" max="38" width="17.5703125" style="1" customWidth="1"/>
    <col min="39" max="39" width="16.5703125" style="1" customWidth="1"/>
    <col min="40" max="41" width="9.140625" style="1"/>
    <col min="42" max="42" width="11.28515625" style="1" bestFit="1" customWidth="1"/>
    <col min="43" max="43" width="12.28515625" style="1" customWidth="1"/>
    <col min="44" max="44" width="15.85546875" style="1" customWidth="1"/>
    <col min="45" max="16384" width="9.140625" style="1"/>
  </cols>
  <sheetData>
    <row r="1" spans="1:44" s="74" customFormat="1" ht="33.75" customHeight="1" thickBot="1" x14ac:dyDescent="0.45">
      <c r="A1" s="71"/>
      <c r="B1" s="71"/>
      <c r="C1" s="71"/>
      <c r="D1" s="71"/>
      <c r="E1" s="71"/>
      <c r="F1" s="71"/>
      <c r="G1" s="71"/>
      <c r="H1" s="71"/>
      <c r="I1" s="72"/>
      <c r="J1" s="71"/>
      <c r="K1" s="73"/>
      <c r="L1" s="73"/>
      <c r="M1" s="71"/>
      <c r="P1" s="75"/>
      <c r="R1" s="71"/>
      <c r="S1" s="76"/>
      <c r="T1" s="71"/>
      <c r="U1" s="77"/>
      <c r="V1" s="78"/>
      <c r="W1" s="79"/>
      <c r="X1" s="80"/>
      <c r="Y1" s="80"/>
      <c r="Z1" s="81"/>
      <c r="AA1" s="81"/>
      <c r="AB1" s="80"/>
      <c r="AC1" s="80"/>
      <c r="AD1" s="80"/>
      <c r="AE1" s="80"/>
      <c r="AF1" s="80"/>
      <c r="AG1" s="80"/>
      <c r="AH1" s="80"/>
      <c r="AI1" s="82"/>
      <c r="AJ1" s="80"/>
      <c r="AK1" s="80"/>
      <c r="AL1" s="80"/>
      <c r="AM1" s="71"/>
      <c r="AN1" s="71"/>
      <c r="AO1" s="71"/>
      <c r="AP1" s="71"/>
      <c r="AQ1" s="80"/>
      <c r="AR1" s="71"/>
    </row>
    <row r="2" spans="1:44" s="74" customFormat="1" ht="33" customHeight="1" x14ac:dyDescent="0.45">
      <c r="A2" s="71"/>
      <c r="B2" s="83" t="s">
        <v>69</v>
      </c>
      <c r="C2" s="83"/>
      <c r="D2" s="83"/>
      <c r="E2" s="84"/>
      <c r="F2" s="84"/>
      <c r="G2" s="83" t="s">
        <v>69</v>
      </c>
      <c r="H2" s="83"/>
      <c r="I2" s="83"/>
      <c r="J2" s="85"/>
      <c r="K2" s="85"/>
      <c r="L2" s="85"/>
      <c r="M2" s="85"/>
      <c r="N2" s="85"/>
      <c r="O2" s="85"/>
      <c r="P2" s="85"/>
      <c r="Q2" s="86" t="s">
        <v>70</v>
      </c>
      <c r="R2" s="87"/>
      <c r="S2" s="85"/>
      <c r="T2" s="85"/>
      <c r="U2" s="88"/>
      <c r="V2" s="85"/>
      <c r="W2" s="85"/>
      <c r="X2" s="88"/>
      <c r="Y2" s="89" t="s">
        <v>71</v>
      </c>
      <c r="Z2" s="90"/>
      <c r="AA2" s="233" t="s">
        <v>72</v>
      </c>
      <c r="AB2" s="233"/>
      <c r="AC2" s="233"/>
      <c r="AD2" s="233"/>
      <c r="AE2" s="233"/>
      <c r="AF2" s="233"/>
      <c r="AG2" s="233"/>
      <c r="AH2" s="233"/>
      <c r="AI2" s="234"/>
      <c r="AJ2" s="233"/>
      <c r="AK2" s="233"/>
      <c r="AL2" s="233"/>
      <c r="AM2" s="233"/>
      <c r="AN2" s="91" t="s">
        <v>73</v>
      </c>
      <c r="AO2" s="91" t="s">
        <v>0</v>
      </c>
      <c r="AP2" s="92" t="s">
        <v>1</v>
      </c>
      <c r="AQ2" s="93" t="s">
        <v>2</v>
      </c>
      <c r="AR2" s="94" t="s">
        <v>74</v>
      </c>
    </row>
    <row r="3" spans="1:44" s="74" customFormat="1" ht="35.25" customHeight="1" x14ac:dyDescent="0.45">
      <c r="A3" s="71"/>
      <c r="B3" s="84"/>
      <c r="C3" s="84"/>
      <c r="D3" s="84"/>
      <c r="E3" s="84"/>
      <c r="F3" s="84"/>
      <c r="G3" s="84"/>
      <c r="H3" s="84"/>
      <c r="I3" s="84"/>
      <c r="J3" s="85"/>
      <c r="K3" s="85"/>
      <c r="L3" s="85"/>
      <c r="M3" s="95"/>
      <c r="N3" s="85"/>
      <c r="O3" s="85"/>
      <c r="P3" s="85"/>
      <c r="Q3" s="85" t="s">
        <v>75</v>
      </c>
      <c r="R3" s="88"/>
      <c r="S3" s="85"/>
      <c r="T3" s="235"/>
      <c r="U3" s="235"/>
      <c r="V3" s="235"/>
      <c r="W3" s="235"/>
      <c r="X3" s="236"/>
      <c r="Y3" s="96">
        <v>1</v>
      </c>
      <c r="Z3" s="96"/>
      <c r="AA3" s="237" t="s">
        <v>77</v>
      </c>
      <c r="AB3" s="238"/>
      <c r="AC3" s="238"/>
      <c r="AD3" s="238"/>
      <c r="AE3" s="238"/>
      <c r="AF3" s="238"/>
      <c r="AG3" s="238"/>
      <c r="AH3" s="238"/>
      <c r="AI3" s="239"/>
      <c r="AJ3" s="238"/>
      <c r="AK3" s="238"/>
      <c r="AL3" s="238"/>
      <c r="AM3" s="238"/>
      <c r="AN3" s="97"/>
      <c r="AO3" s="97">
        <v>6</v>
      </c>
      <c r="AP3" s="98">
        <v>1</v>
      </c>
      <c r="AQ3" s="99"/>
      <c r="AR3" s="100">
        <v>16</v>
      </c>
    </row>
    <row r="4" spans="1:44" s="74" customFormat="1" ht="23.25" customHeight="1" x14ac:dyDescent="0.45">
      <c r="A4" s="71"/>
      <c r="B4" s="84"/>
      <c r="C4" s="84"/>
      <c r="D4" s="84"/>
      <c r="E4" s="84"/>
      <c r="F4" s="84"/>
      <c r="G4" s="101"/>
      <c r="H4" s="101"/>
      <c r="I4" s="101"/>
      <c r="J4" s="84"/>
      <c r="K4" s="85"/>
      <c r="L4" s="85"/>
      <c r="M4" s="95"/>
      <c r="N4" s="85"/>
      <c r="O4" s="85"/>
      <c r="P4" s="85"/>
      <c r="Q4" s="240" t="s">
        <v>186</v>
      </c>
      <c r="R4" s="240"/>
      <c r="S4" s="240"/>
      <c r="T4" s="240"/>
      <c r="U4" s="240"/>
      <c r="V4" s="240"/>
      <c r="W4" s="240"/>
      <c r="X4" s="241"/>
      <c r="Y4" s="96">
        <v>2</v>
      </c>
      <c r="Z4" s="96"/>
      <c r="AA4" s="242" t="s">
        <v>79</v>
      </c>
      <c r="AB4" s="243"/>
      <c r="AC4" s="243"/>
      <c r="AD4" s="243"/>
      <c r="AE4" s="243"/>
      <c r="AF4" s="243"/>
      <c r="AG4" s="243"/>
      <c r="AH4" s="243"/>
      <c r="AI4" s="244"/>
      <c r="AJ4" s="243"/>
      <c r="AK4" s="243"/>
      <c r="AL4" s="243"/>
      <c r="AM4" s="243"/>
      <c r="AN4" s="102"/>
      <c r="AO4" s="102">
        <v>6</v>
      </c>
      <c r="AP4" s="103">
        <v>1</v>
      </c>
      <c r="AQ4" s="104"/>
      <c r="AR4" s="105">
        <f>SUM(AN4:AQ4)</f>
        <v>7</v>
      </c>
    </row>
    <row r="5" spans="1:44" s="74" customFormat="1" ht="83.25" customHeight="1" x14ac:dyDescent="0.45">
      <c r="A5" s="71"/>
      <c r="B5" s="255" t="s">
        <v>80</v>
      </c>
      <c r="C5" s="255"/>
      <c r="D5" s="255"/>
      <c r="E5" s="255"/>
      <c r="F5" s="255"/>
      <c r="G5" s="256" t="s">
        <v>219</v>
      </c>
      <c r="H5" s="257"/>
      <c r="I5" s="257"/>
      <c r="J5" s="257"/>
      <c r="K5" s="257"/>
      <c r="L5" s="257"/>
      <c r="M5" s="257"/>
      <c r="N5" s="257"/>
      <c r="O5" s="257"/>
      <c r="P5" s="257"/>
      <c r="Q5" s="172"/>
      <c r="R5" s="172"/>
      <c r="S5" s="172"/>
      <c r="T5" s="172"/>
      <c r="U5" s="172"/>
      <c r="V5" s="172"/>
      <c r="W5" s="172"/>
      <c r="X5" s="88"/>
      <c r="Y5" s="96">
        <v>3</v>
      </c>
      <c r="Z5" s="96"/>
      <c r="AA5" s="242" t="s">
        <v>81</v>
      </c>
      <c r="AB5" s="243"/>
      <c r="AC5" s="243"/>
      <c r="AD5" s="243"/>
      <c r="AE5" s="243"/>
      <c r="AF5" s="243"/>
      <c r="AG5" s="243"/>
      <c r="AH5" s="243"/>
      <c r="AI5" s="244"/>
      <c r="AJ5" s="243"/>
      <c r="AK5" s="243"/>
      <c r="AL5" s="243"/>
      <c r="AM5" s="243"/>
      <c r="AN5" s="107"/>
      <c r="AO5" s="107">
        <v>44</v>
      </c>
      <c r="AP5" s="108">
        <v>9</v>
      </c>
      <c r="AQ5" s="109"/>
      <c r="AR5" s="110">
        <f>AQ5+AP5+AO5</f>
        <v>53</v>
      </c>
    </row>
    <row r="6" spans="1:44" s="74" customFormat="1" ht="29.25" customHeight="1" x14ac:dyDescent="0.45">
      <c r="A6" s="71"/>
      <c r="B6" s="84"/>
      <c r="C6" s="84"/>
      <c r="D6" s="84"/>
      <c r="E6" s="84"/>
      <c r="F6" s="84"/>
      <c r="G6" s="84"/>
      <c r="H6" s="84"/>
      <c r="I6" s="84"/>
      <c r="J6" s="85"/>
      <c r="K6" s="111"/>
      <c r="L6" s="111"/>
      <c r="M6" s="111"/>
      <c r="N6" s="111"/>
      <c r="O6" s="85"/>
      <c r="P6" s="85"/>
      <c r="Q6" s="85" t="s">
        <v>218</v>
      </c>
      <c r="R6" s="88"/>
      <c r="S6" s="85"/>
      <c r="T6" s="85"/>
      <c r="U6" s="85"/>
      <c r="V6" s="85"/>
      <c r="W6" s="85"/>
      <c r="X6" s="88"/>
      <c r="Y6" s="261">
        <v>4</v>
      </c>
      <c r="Z6" s="173"/>
      <c r="AA6" s="262" t="s">
        <v>82</v>
      </c>
      <c r="AB6" s="263"/>
      <c r="AC6" s="263"/>
      <c r="AD6" s="263"/>
      <c r="AE6" s="263"/>
      <c r="AF6" s="263"/>
      <c r="AG6" s="263"/>
      <c r="AH6" s="263"/>
      <c r="AI6" s="264"/>
      <c r="AJ6" s="263"/>
      <c r="AK6" s="263"/>
      <c r="AL6" s="263"/>
      <c r="AM6" s="263"/>
      <c r="AN6" s="266"/>
      <c r="AO6" s="266">
        <v>80</v>
      </c>
      <c r="AP6" s="267">
        <v>21</v>
      </c>
      <c r="AQ6" s="268"/>
      <c r="AR6" s="286">
        <f>AQ6+AP6+AO6</f>
        <v>101</v>
      </c>
    </row>
    <row r="7" spans="1:44" s="74" customFormat="1" ht="99" customHeight="1" x14ac:dyDescent="0.45">
      <c r="A7" s="71"/>
      <c r="B7" s="265" t="s">
        <v>83</v>
      </c>
      <c r="C7" s="265"/>
      <c r="D7" s="265"/>
      <c r="E7" s="265"/>
      <c r="F7" s="265"/>
      <c r="G7" s="252" t="s">
        <v>217</v>
      </c>
      <c r="H7" s="252"/>
      <c r="I7" s="252"/>
      <c r="J7" s="252"/>
      <c r="K7" s="252"/>
      <c r="L7" s="252"/>
      <c r="M7" s="252"/>
      <c r="N7" s="252"/>
      <c r="O7" s="252"/>
      <c r="P7" s="252"/>
      <c r="Q7" s="253" t="s">
        <v>190</v>
      </c>
      <c r="R7" s="253"/>
      <c r="S7" s="253"/>
      <c r="T7" s="253"/>
      <c r="U7" s="253"/>
      <c r="V7" s="253"/>
      <c r="W7" s="253"/>
      <c r="X7" s="254"/>
      <c r="Y7" s="261"/>
      <c r="Z7" s="173"/>
      <c r="AA7" s="262"/>
      <c r="AB7" s="263"/>
      <c r="AC7" s="263"/>
      <c r="AD7" s="263"/>
      <c r="AE7" s="263"/>
      <c r="AF7" s="263"/>
      <c r="AG7" s="263"/>
      <c r="AH7" s="263"/>
      <c r="AI7" s="264"/>
      <c r="AJ7" s="263"/>
      <c r="AK7" s="263"/>
      <c r="AL7" s="263"/>
      <c r="AM7" s="263"/>
      <c r="AN7" s="266"/>
      <c r="AO7" s="266"/>
      <c r="AP7" s="267"/>
      <c r="AQ7" s="268"/>
      <c r="AR7" s="287"/>
    </row>
    <row r="8" spans="1:44" s="74" customFormat="1" ht="75.75" customHeight="1" x14ac:dyDescent="0.45">
      <c r="A8" s="71"/>
      <c r="B8" s="84"/>
      <c r="C8" s="84"/>
      <c r="D8" s="84"/>
      <c r="E8" s="84"/>
      <c r="F8" s="84"/>
      <c r="G8" s="101"/>
      <c r="H8" s="101"/>
      <c r="I8" s="113"/>
      <c r="J8" s="85"/>
      <c r="K8" s="85"/>
      <c r="L8" s="85"/>
      <c r="M8" s="85"/>
      <c r="N8" s="85"/>
      <c r="O8" s="85"/>
      <c r="P8" s="85"/>
      <c r="Q8" s="114" t="s">
        <v>84</v>
      </c>
      <c r="R8" s="114"/>
      <c r="S8" s="114"/>
      <c r="T8" s="85"/>
      <c r="U8" s="115" t="s">
        <v>183</v>
      </c>
      <c r="V8" s="85"/>
      <c r="W8" s="85"/>
      <c r="X8" s="116"/>
      <c r="Y8" s="117"/>
      <c r="Z8" s="117"/>
      <c r="AA8" s="271" t="s">
        <v>85</v>
      </c>
      <c r="AB8" s="271"/>
      <c r="AC8" s="271"/>
      <c r="AD8" s="271"/>
      <c r="AE8" s="271"/>
      <c r="AF8" s="271"/>
      <c r="AG8" s="271"/>
      <c r="AH8" s="271"/>
      <c r="AI8" s="272"/>
      <c r="AJ8" s="271"/>
      <c r="AK8" s="271"/>
      <c r="AL8" s="271"/>
      <c r="AM8" s="273"/>
      <c r="AN8" s="97"/>
      <c r="AO8" s="97">
        <v>80</v>
      </c>
      <c r="AP8" s="118">
        <v>21</v>
      </c>
      <c r="AQ8" s="99"/>
      <c r="AR8" s="119">
        <v>101</v>
      </c>
    </row>
    <row r="9" spans="1:44" s="74" customFormat="1" ht="27" customHeight="1" x14ac:dyDescent="0.45">
      <c r="A9" s="71"/>
      <c r="B9" s="84"/>
      <c r="C9" s="84"/>
      <c r="D9" s="84"/>
      <c r="E9" s="84"/>
      <c r="F9" s="85"/>
      <c r="G9" s="85"/>
      <c r="H9" s="85"/>
      <c r="I9" s="85"/>
      <c r="J9" s="85"/>
      <c r="K9" s="85"/>
      <c r="L9" s="85"/>
      <c r="M9" s="85"/>
      <c r="N9" s="85"/>
      <c r="O9" s="84"/>
      <c r="P9" s="120"/>
      <c r="Q9" s="121"/>
      <c r="R9" s="122"/>
      <c r="S9" s="84"/>
      <c r="T9" s="84"/>
      <c r="U9" s="85"/>
      <c r="V9" s="85"/>
      <c r="W9" s="85"/>
      <c r="X9" s="88"/>
      <c r="Y9" s="96" t="s">
        <v>86</v>
      </c>
      <c r="Z9" s="96"/>
      <c r="AA9" s="242" t="s">
        <v>87</v>
      </c>
      <c r="AB9" s="243"/>
      <c r="AC9" s="243"/>
      <c r="AD9" s="243"/>
      <c r="AE9" s="243"/>
      <c r="AF9" s="243"/>
      <c r="AG9" s="243"/>
      <c r="AH9" s="243"/>
      <c r="AI9" s="244"/>
      <c r="AJ9" s="243"/>
      <c r="AK9" s="243"/>
      <c r="AL9" s="243"/>
      <c r="AM9" s="243"/>
      <c r="AN9" s="102"/>
      <c r="AO9" s="102"/>
      <c r="AP9" s="103"/>
      <c r="AQ9" s="104"/>
      <c r="AR9" s="123">
        <f>AQ9+AP9+AO9</f>
        <v>0</v>
      </c>
    </row>
    <row r="10" spans="1:44" s="74" customFormat="1" ht="28.5" customHeight="1" x14ac:dyDescent="0.45">
      <c r="A10" s="71"/>
      <c r="B10" s="84"/>
      <c r="C10" s="84"/>
      <c r="D10" s="84"/>
      <c r="E10" s="84"/>
      <c r="F10" s="124"/>
      <c r="G10" s="124"/>
      <c r="H10" s="124"/>
      <c r="I10" s="124"/>
      <c r="J10" s="124"/>
      <c r="K10" s="124"/>
      <c r="L10" s="124"/>
      <c r="M10" s="124"/>
      <c r="N10" s="125"/>
      <c r="O10" s="126"/>
      <c r="P10" s="127"/>
      <c r="Q10" s="126"/>
      <c r="R10" s="126"/>
      <c r="S10" s="126"/>
      <c r="T10" s="125"/>
      <c r="U10" s="125"/>
      <c r="V10" s="125"/>
      <c r="W10" s="128"/>
      <c r="X10" s="128"/>
      <c r="Y10" s="129" t="s">
        <v>88</v>
      </c>
      <c r="Z10" s="129"/>
      <c r="AA10" s="258" t="s">
        <v>89</v>
      </c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130"/>
      <c r="AO10" s="130"/>
      <c r="AP10" s="130"/>
      <c r="AQ10" s="130"/>
      <c r="AR10" s="123">
        <f>AQ10+AP10+AO10</f>
        <v>0</v>
      </c>
    </row>
    <row r="11" spans="1:44" s="74" customFormat="1" ht="33.75" customHeight="1" x14ac:dyDescent="0.4">
      <c r="A11" s="71"/>
      <c r="B11" s="71"/>
      <c r="C11" s="71"/>
      <c r="D11" s="71"/>
      <c r="E11" s="71"/>
      <c r="N11" s="131"/>
      <c r="O11" s="132"/>
      <c r="P11" s="133"/>
      <c r="Q11" s="132"/>
      <c r="R11" s="132"/>
      <c r="S11" s="132"/>
      <c r="T11" s="132"/>
      <c r="U11" s="132"/>
      <c r="V11" s="132"/>
      <c r="W11" s="82"/>
      <c r="X11" s="82"/>
      <c r="Y11" s="134"/>
      <c r="Z11" s="134"/>
      <c r="AA11" s="259" t="s">
        <v>74</v>
      </c>
      <c r="AB11" s="260"/>
      <c r="AC11" s="260"/>
      <c r="AD11" s="260"/>
      <c r="AE11" s="260"/>
      <c r="AF11" s="260"/>
      <c r="AG11" s="260"/>
      <c r="AH11" s="260"/>
      <c r="AI11" s="260"/>
      <c r="AJ11" s="260"/>
      <c r="AK11" s="260"/>
      <c r="AL11" s="260"/>
      <c r="AM11" s="260"/>
      <c r="AN11" s="174"/>
      <c r="AO11" s="174">
        <f>SUBTOTAL(9,AO9:AO10)</f>
        <v>0</v>
      </c>
      <c r="AP11" s="136">
        <f>SUBTOTAL(9,AP9:AP10)</f>
        <v>0</v>
      </c>
      <c r="AQ11" s="137">
        <f>SUBTOTAL(9,AQ9:AQ10)</f>
        <v>0</v>
      </c>
      <c r="AR11" s="123">
        <f>SUBTOTAL(9,AR9:AR10)</f>
        <v>0</v>
      </c>
    </row>
    <row r="12" spans="1:44" s="74" customFormat="1" ht="20.25" customHeight="1" x14ac:dyDescent="0.4">
      <c r="A12" s="71"/>
      <c r="B12" s="71"/>
      <c r="C12" s="71"/>
      <c r="D12" s="71"/>
      <c r="E12" s="138"/>
      <c r="N12" s="132"/>
      <c r="O12" s="132"/>
      <c r="P12" s="82"/>
      <c r="Q12" s="131"/>
      <c r="R12" s="132"/>
      <c r="S12" s="132"/>
      <c r="T12" s="132"/>
      <c r="U12" s="132"/>
      <c r="V12" s="132"/>
      <c r="W12" s="82"/>
      <c r="X12" s="82"/>
      <c r="Y12" s="129">
        <v>1</v>
      </c>
      <c r="Z12" s="129"/>
      <c r="AA12" s="258" t="s">
        <v>40</v>
      </c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139"/>
      <c r="AO12" s="139"/>
      <c r="AP12" s="140"/>
      <c r="AQ12" s="141"/>
      <c r="AR12" s="142"/>
    </row>
    <row r="13" spans="1:44" s="74" customFormat="1" ht="15.75" customHeight="1" x14ac:dyDescent="0.4">
      <c r="A13" s="71"/>
      <c r="B13" s="71"/>
      <c r="C13" s="71"/>
      <c r="D13" s="71"/>
      <c r="E13" s="71"/>
      <c r="N13" s="131"/>
      <c r="O13" s="131"/>
      <c r="P13" s="82"/>
      <c r="Q13" s="131"/>
      <c r="R13" s="131"/>
      <c r="S13" s="131"/>
      <c r="T13" s="131"/>
      <c r="U13" s="131"/>
      <c r="V13" s="131"/>
      <c r="W13" s="82"/>
      <c r="X13" s="82"/>
      <c r="Y13" s="129">
        <v>2</v>
      </c>
      <c r="Z13" s="129"/>
      <c r="AA13" s="258" t="s">
        <v>90</v>
      </c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139"/>
      <c r="AO13" s="139"/>
      <c r="AP13" s="140"/>
      <c r="AQ13" s="141"/>
      <c r="AR13" s="142"/>
    </row>
    <row r="14" spans="1:44" s="74" customFormat="1" ht="16.5" customHeight="1" x14ac:dyDescent="0.4">
      <c r="A14" s="71"/>
      <c r="B14" s="71"/>
      <c r="C14" s="71"/>
      <c r="D14" s="71"/>
      <c r="E14" s="71"/>
      <c r="F14" s="132"/>
      <c r="G14" s="132"/>
      <c r="H14" s="132"/>
      <c r="I14" s="132"/>
      <c r="J14" s="132"/>
      <c r="K14" s="132"/>
      <c r="L14" s="132"/>
      <c r="M14" s="143"/>
      <c r="N14" s="131"/>
      <c r="O14" s="143"/>
      <c r="P14" s="144"/>
      <c r="Q14" s="143"/>
      <c r="R14" s="143"/>
      <c r="S14" s="143"/>
      <c r="T14" s="131"/>
      <c r="U14" s="131"/>
      <c r="V14" s="131"/>
      <c r="W14" s="82"/>
      <c r="X14" s="82"/>
      <c r="Y14" s="129">
        <v>3</v>
      </c>
      <c r="Z14" s="129"/>
      <c r="AA14" s="258" t="s">
        <v>91</v>
      </c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139"/>
      <c r="AO14" s="139"/>
      <c r="AP14" s="140"/>
      <c r="AQ14" s="141"/>
      <c r="AR14" s="142"/>
    </row>
    <row r="15" spans="1:44" s="74" customFormat="1" ht="27.75" customHeight="1" x14ac:dyDescent="0.4">
      <c r="A15" s="71"/>
      <c r="B15" s="71"/>
      <c r="C15" s="71"/>
      <c r="D15" s="71"/>
      <c r="E15" s="71"/>
      <c r="F15" s="143" t="s">
        <v>92</v>
      </c>
      <c r="G15" s="143"/>
      <c r="H15" s="143"/>
      <c r="I15" s="143"/>
      <c r="J15" s="143"/>
      <c r="K15" s="143"/>
      <c r="L15" s="131"/>
      <c r="M15" s="131"/>
      <c r="N15" s="132"/>
      <c r="O15" s="132"/>
      <c r="P15" s="133"/>
      <c r="Q15" s="143"/>
      <c r="R15" s="143"/>
      <c r="S15" s="143"/>
      <c r="T15" s="131"/>
      <c r="U15" s="131"/>
      <c r="V15" s="131"/>
      <c r="W15" s="82"/>
      <c r="X15" s="82"/>
      <c r="Y15" s="129">
        <v>4</v>
      </c>
      <c r="Z15" s="129"/>
      <c r="AA15" s="258" t="s">
        <v>93</v>
      </c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139"/>
      <c r="AO15" s="139"/>
      <c r="AP15" s="140"/>
      <c r="AQ15" s="141"/>
      <c r="AR15" s="142"/>
    </row>
    <row r="16" spans="1:44" s="74" customFormat="1" ht="27" customHeight="1" x14ac:dyDescent="0.4">
      <c r="A16" s="71"/>
      <c r="B16" s="71"/>
      <c r="C16" s="71"/>
      <c r="D16" s="71"/>
      <c r="E16" s="71"/>
      <c r="F16" s="145"/>
      <c r="G16" s="146" t="s">
        <v>94</v>
      </c>
      <c r="H16" s="145"/>
      <c r="I16" s="145"/>
      <c r="J16" s="145"/>
      <c r="K16" s="132"/>
      <c r="L16" s="132"/>
      <c r="M16" s="147"/>
      <c r="N16" s="148"/>
      <c r="O16" s="148"/>
      <c r="P16" s="148"/>
      <c r="Q16" s="148"/>
      <c r="R16" s="148"/>
      <c r="S16" s="148"/>
      <c r="T16" s="143"/>
      <c r="U16" s="143"/>
      <c r="V16" s="143"/>
      <c r="W16" s="82"/>
      <c r="X16" s="82"/>
      <c r="Y16" s="129">
        <v>5</v>
      </c>
      <c r="Z16" s="149"/>
      <c r="AA16" s="244" t="s">
        <v>95</v>
      </c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139"/>
      <c r="AO16" s="139"/>
      <c r="AP16" s="140"/>
      <c r="AQ16" s="141"/>
      <c r="AR16" s="142"/>
    </row>
    <row r="17" spans="1:44" s="74" customFormat="1" ht="28.5" customHeight="1" x14ac:dyDescent="0.4">
      <c r="A17" s="71"/>
      <c r="B17" s="71"/>
      <c r="C17" s="71"/>
      <c r="D17" s="71"/>
      <c r="E17" s="71"/>
      <c r="F17" s="132"/>
      <c r="G17" s="132"/>
      <c r="H17" s="132"/>
      <c r="I17" s="132" t="s">
        <v>216</v>
      </c>
      <c r="J17" s="132"/>
      <c r="K17" s="132"/>
      <c r="L17" s="132"/>
      <c r="M17" s="131"/>
      <c r="N17" s="131"/>
      <c r="O17" s="131"/>
      <c r="P17" s="82"/>
      <c r="Q17" s="131"/>
      <c r="R17" s="131"/>
      <c r="S17" s="131"/>
      <c r="T17" s="131"/>
      <c r="U17" s="131"/>
      <c r="V17" s="131"/>
      <c r="W17" s="82"/>
      <c r="X17" s="82"/>
      <c r="Y17" s="129">
        <v>6</v>
      </c>
      <c r="Z17" s="150"/>
      <c r="AA17" s="244" t="s">
        <v>96</v>
      </c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139"/>
      <c r="AO17" s="139"/>
      <c r="AP17" s="140"/>
      <c r="AQ17" s="141"/>
      <c r="AR17" s="142"/>
    </row>
    <row r="18" spans="1:44" s="74" customFormat="1" ht="18" customHeight="1" x14ac:dyDescent="0.4">
      <c r="A18" s="71"/>
      <c r="B18" s="71"/>
      <c r="C18" s="71"/>
      <c r="D18" s="71"/>
      <c r="E18" s="7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82"/>
      <c r="Q18" s="131"/>
      <c r="R18" s="131"/>
      <c r="S18" s="131"/>
      <c r="T18" s="131"/>
      <c r="U18" s="131"/>
      <c r="V18" s="131"/>
      <c r="W18" s="82"/>
      <c r="X18" s="82"/>
      <c r="Y18" s="129">
        <v>7</v>
      </c>
      <c r="Z18" s="150"/>
      <c r="AA18" s="244" t="s">
        <v>97</v>
      </c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139"/>
      <c r="AO18" s="139"/>
      <c r="AP18" s="140"/>
      <c r="AQ18" s="141"/>
      <c r="AR18" s="142"/>
    </row>
    <row r="19" spans="1:44" s="74" customFormat="1" ht="25.5" customHeight="1" x14ac:dyDescent="0.4">
      <c r="A19" s="71"/>
      <c r="B19" s="71"/>
      <c r="C19" s="71"/>
      <c r="D19" s="71"/>
      <c r="E19" s="71"/>
      <c r="F19" s="143"/>
      <c r="G19" s="144" t="s">
        <v>98</v>
      </c>
      <c r="H19" s="131"/>
      <c r="I19" s="131" t="s">
        <v>215</v>
      </c>
      <c r="J19" s="151"/>
      <c r="K19" s="143"/>
      <c r="L19" s="132"/>
      <c r="M19" s="131"/>
      <c r="N19" s="131"/>
      <c r="O19" s="131"/>
      <c r="P19" s="82"/>
      <c r="Q19" s="131"/>
      <c r="R19" s="131"/>
      <c r="S19" s="131"/>
      <c r="T19" s="131"/>
      <c r="U19" s="131"/>
      <c r="V19" s="131"/>
      <c r="W19" s="82"/>
      <c r="X19" s="82"/>
      <c r="Y19" s="129">
        <v>8</v>
      </c>
      <c r="Z19" s="150"/>
      <c r="AA19" s="244" t="s">
        <v>99</v>
      </c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139"/>
      <c r="AO19" s="139"/>
      <c r="AP19" s="140"/>
      <c r="AQ19" s="141"/>
      <c r="AR19" s="142"/>
    </row>
    <row r="20" spans="1:44" s="74" customFormat="1" ht="25.5" customHeight="1" x14ac:dyDescent="0.4">
      <c r="A20" s="71"/>
      <c r="B20" s="71"/>
      <c r="C20" s="71"/>
      <c r="D20" s="71"/>
      <c r="E20" s="7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82"/>
      <c r="Q20" s="131"/>
      <c r="R20" s="131"/>
      <c r="S20" s="131"/>
      <c r="T20" s="131"/>
      <c r="U20" s="131"/>
      <c r="V20" s="131"/>
      <c r="W20" s="82"/>
      <c r="X20" s="82"/>
      <c r="Y20" s="129">
        <v>9</v>
      </c>
      <c r="Z20" s="150"/>
      <c r="AA20" s="244" t="s">
        <v>100</v>
      </c>
      <c r="AB20" s="244"/>
      <c r="AC20" s="244"/>
      <c r="AD20" s="244"/>
      <c r="AE20" s="244"/>
      <c r="AF20" s="244"/>
      <c r="AG20" s="244"/>
      <c r="AH20" s="244"/>
      <c r="AI20" s="244"/>
      <c r="AJ20" s="244"/>
      <c r="AK20" s="244"/>
      <c r="AL20" s="244"/>
      <c r="AM20" s="244"/>
      <c r="AN20" s="139"/>
      <c r="AO20" s="139"/>
      <c r="AP20" s="152"/>
      <c r="AQ20" s="141"/>
      <c r="AR20" s="142"/>
    </row>
    <row r="21" spans="1:44" s="74" customFormat="1" ht="28.5" customHeight="1" x14ac:dyDescent="0.4">
      <c r="A21" s="71"/>
      <c r="B21" s="71"/>
      <c r="C21" s="71"/>
      <c r="D21" s="71"/>
      <c r="E21" s="7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82"/>
      <c r="Q21" s="131"/>
      <c r="R21" s="131"/>
      <c r="S21" s="131"/>
      <c r="T21" s="131"/>
      <c r="U21" s="131"/>
      <c r="V21" s="131"/>
      <c r="W21" s="82"/>
      <c r="X21" s="82"/>
      <c r="Y21" s="129">
        <v>10</v>
      </c>
      <c r="Z21" s="150"/>
      <c r="AA21" s="244" t="s">
        <v>101</v>
      </c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4"/>
      <c r="AM21" s="244"/>
      <c r="AN21" s="139"/>
      <c r="AO21" s="139"/>
      <c r="AP21" s="140"/>
      <c r="AQ21" s="141"/>
      <c r="AR21" s="142"/>
    </row>
    <row r="22" spans="1:44" s="74" customFormat="1" ht="22.5" customHeight="1" x14ac:dyDescent="0.4">
      <c r="A22" s="71"/>
      <c r="B22" s="71"/>
      <c r="C22" s="71"/>
      <c r="D22" s="71"/>
      <c r="E22" s="7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82"/>
      <c r="Q22" s="131"/>
      <c r="R22" s="131"/>
      <c r="S22" s="131"/>
      <c r="T22" s="131"/>
      <c r="U22" s="131"/>
      <c r="V22" s="131"/>
      <c r="W22" s="82"/>
      <c r="X22" s="82"/>
      <c r="Y22" s="129">
        <v>11</v>
      </c>
      <c r="Z22" s="150"/>
      <c r="AA22" s="244" t="s">
        <v>102</v>
      </c>
      <c r="AB22" s="244"/>
      <c r="AC22" s="244"/>
      <c r="AD22" s="244"/>
      <c r="AE22" s="244"/>
      <c r="AF22" s="244"/>
      <c r="AG22" s="244"/>
      <c r="AH22" s="244"/>
      <c r="AI22" s="244"/>
      <c r="AJ22" s="244"/>
      <c r="AK22" s="244"/>
      <c r="AL22" s="244"/>
      <c r="AM22" s="244"/>
      <c r="AN22" s="139"/>
      <c r="AO22" s="139"/>
      <c r="AP22" s="140"/>
      <c r="AQ22" s="141"/>
      <c r="AR22" s="142"/>
    </row>
    <row r="23" spans="1:44" s="74" customFormat="1" ht="28.5" customHeight="1" x14ac:dyDescent="0.4">
      <c r="A23" s="71"/>
      <c r="B23" s="71"/>
      <c r="C23" s="71"/>
      <c r="D23" s="71"/>
      <c r="E23" s="7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82"/>
      <c r="Q23" s="131"/>
      <c r="R23" s="131"/>
      <c r="S23" s="131"/>
      <c r="T23" s="131"/>
      <c r="U23" s="131"/>
      <c r="V23" s="131"/>
      <c r="W23" s="82"/>
      <c r="X23" s="82"/>
      <c r="Y23" s="129">
        <v>12</v>
      </c>
      <c r="Z23" s="150"/>
      <c r="AA23" s="244" t="s">
        <v>103</v>
      </c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139"/>
      <c r="AO23" s="139"/>
      <c r="AP23" s="140"/>
      <c r="AQ23" s="141"/>
      <c r="AR23" s="142"/>
    </row>
    <row r="24" spans="1:44" s="74" customFormat="1" ht="24.75" customHeight="1" x14ac:dyDescent="0.4">
      <c r="A24" s="71"/>
      <c r="B24" s="71"/>
      <c r="C24" s="153" t="s">
        <v>214</v>
      </c>
      <c r="D24" s="153"/>
      <c r="E24" s="153"/>
      <c r="F24" s="131">
        <v>16</v>
      </c>
      <c r="G24" s="131"/>
      <c r="H24" s="131"/>
      <c r="I24" s="131"/>
      <c r="J24" s="131"/>
      <c r="K24" s="131"/>
      <c r="L24" s="131"/>
      <c r="M24" s="131"/>
      <c r="N24" s="131"/>
      <c r="O24" s="131"/>
      <c r="P24" s="82"/>
      <c r="Q24" s="131"/>
      <c r="R24" s="131"/>
      <c r="S24" s="131"/>
      <c r="T24" s="131"/>
      <c r="U24" s="131"/>
      <c r="V24" s="131"/>
      <c r="W24" s="82"/>
      <c r="X24" s="82"/>
      <c r="Y24" s="129">
        <v>13</v>
      </c>
      <c r="Z24" s="150"/>
      <c r="AA24" s="244" t="s">
        <v>104</v>
      </c>
      <c r="AB24" s="244"/>
      <c r="AC24" s="244"/>
      <c r="AD24" s="244"/>
      <c r="AE24" s="244"/>
      <c r="AF24" s="244"/>
      <c r="AG24" s="244"/>
      <c r="AH24" s="244"/>
      <c r="AI24" s="244"/>
      <c r="AJ24" s="244"/>
      <c r="AK24" s="244"/>
      <c r="AL24" s="244"/>
      <c r="AM24" s="244"/>
      <c r="AN24" s="139"/>
      <c r="AO24" s="139"/>
      <c r="AP24" s="140"/>
      <c r="AQ24" s="141"/>
      <c r="AR24" s="142"/>
    </row>
    <row r="25" spans="1:44" s="74" customFormat="1" ht="23.25" customHeight="1" x14ac:dyDescent="0.4">
      <c r="A25" s="71"/>
      <c r="B25" s="71"/>
      <c r="C25" s="153"/>
      <c r="D25" s="153"/>
      <c r="E25" s="153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82"/>
      <c r="Q25" s="131"/>
      <c r="R25" s="131"/>
      <c r="S25" s="131"/>
      <c r="T25" s="131"/>
      <c r="U25" s="131"/>
      <c r="V25" s="131"/>
      <c r="W25" s="82"/>
      <c r="X25" s="82"/>
      <c r="Y25" s="129">
        <v>14</v>
      </c>
      <c r="Z25" s="150"/>
      <c r="AA25" s="244" t="s">
        <v>54</v>
      </c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139"/>
      <c r="AO25" s="139"/>
      <c r="AP25" s="140"/>
      <c r="AQ25" s="141"/>
      <c r="AR25" s="142"/>
    </row>
    <row r="26" spans="1:44" s="74" customFormat="1" ht="25.5" customHeight="1" x14ac:dyDescent="0.4">
      <c r="A26" s="71"/>
      <c r="B26" s="71"/>
      <c r="C26" s="153" t="s">
        <v>213</v>
      </c>
      <c r="D26" s="153"/>
      <c r="E26" s="153">
        <v>168</v>
      </c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82"/>
      <c r="Q26" s="131"/>
      <c r="R26" s="131"/>
      <c r="S26" s="131"/>
      <c r="T26" s="131"/>
      <c r="U26" s="131"/>
      <c r="V26" s="131"/>
      <c r="W26" s="82"/>
      <c r="X26" s="82"/>
      <c r="Y26" s="129">
        <v>15</v>
      </c>
      <c r="Z26" s="15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139"/>
      <c r="AO26" s="139"/>
      <c r="AP26" s="141"/>
      <c r="AQ26" s="141"/>
      <c r="AR26" s="194"/>
    </row>
    <row r="27" spans="1:44" s="155" customFormat="1" ht="22.5" customHeight="1" x14ac:dyDescent="0.4">
      <c r="B27" s="156"/>
      <c r="Y27" s="129">
        <v>16</v>
      </c>
      <c r="Z27" s="157"/>
      <c r="AA27" s="277" t="s">
        <v>105</v>
      </c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158"/>
      <c r="AO27" s="158"/>
      <c r="AP27" s="159"/>
      <c r="AQ27" s="158"/>
      <c r="AR27" s="193">
        <f>AO27</f>
        <v>0</v>
      </c>
    </row>
    <row r="28" spans="1:44" s="74" customFormat="1" ht="33.75" customHeight="1" x14ac:dyDescent="0.4">
      <c r="A28" s="71"/>
      <c r="B28" s="71"/>
      <c r="C28" s="71"/>
      <c r="D28" s="71"/>
      <c r="E28" s="7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82"/>
      <c r="Q28" s="131"/>
      <c r="R28" s="131"/>
      <c r="S28" s="131"/>
      <c r="T28" s="131"/>
      <c r="U28" s="131"/>
      <c r="V28" s="131"/>
      <c r="W28" s="82"/>
      <c r="X28" s="82"/>
      <c r="Y28" s="129">
        <v>17</v>
      </c>
      <c r="Z28" s="150"/>
      <c r="AA28" s="244" t="s">
        <v>106</v>
      </c>
      <c r="AB28" s="244"/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139"/>
      <c r="AO28" s="139"/>
      <c r="AP28" s="140"/>
      <c r="AQ28" s="141"/>
      <c r="AR28" s="142"/>
    </row>
    <row r="29" spans="1:44" s="74" customFormat="1" ht="31.5" customHeight="1" x14ac:dyDescent="0.4">
      <c r="A29" s="71"/>
      <c r="B29" s="71"/>
      <c r="C29" s="71"/>
      <c r="D29" s="71"/>
      <c r="E29" s="7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82"/>
      <c r="Q29" s="131"/>
      <c r="R29" s="131"/>
      <c r="S29" s="131"/>
      <c r="T29" s="131"/>
      <c r="U29" s="131"/>
      <c r="V29" s="131"/>
      <c r="W29" s="82"/>
      <c r="X29" s="82"/>
      <c r="Y29" s="129">
        <v>18</v>
      </c>
      <c r="Z29" s="150"/>
      <c r="AA29" s="244" t="s">
        <v>107</v>
      </c>
      <c r="AB29" s="244"/>
      <c r="AC29" s="244"/>
      <c r="AD29" s="244"/>
      <c r="AE29" s="244"/>
      <c r="AF29" s="244"/>
      <c r="AG29" s="244"/>
      <c r="AH29" s="244"/>
      <c r="AI29" s="244"/>
      <c r="AJ29" s="244"/>
      <c r="AK29" s="244"/>
      <c r="AL29" s="244"/>
      <c r="AM29" s="244"/>
      <c r="AN29" s="139"/>
      <c r="AO29" s="139"/>
      <c r="AP29" s="140"/>
      <c r="AQ29" s="141"/>
      <c r="AR29" s="142">
        <f>AQ29+AP29+AO29</f>
        <v>0</v>
      </c>
    </row>
    <row r="30" spans="1:44" s="74" customFormat="1" ht="29.25" customHeight="1" x14ac:dyDescent="0.4">
      <c r="A30" s="71"/>
      <c r="B30" s="71"/>
      <c r="C30" s="71"/>
      <c r="D30" s="71"/>
      <c r="E30" s="7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82"/>
      <c r="Q30" s="131"/>
      <c r="R30" s="131"/>
      <c r="S30" s="132"/>
      <c r="T30" s="131"/>
      <c r="U30" s="131"/>
      <c r="V30" s="131"/>
      <c r="W30" s="82"/>
      <c r="X30" s="82"/>
      <c r="Y30" s="129">
        <v>19</v>
      </c>
      <c r="Z30" s="150"/>
      <c r="AA30" s="244" t="s">
        <v>108</v>
      </c>
      <c r="AB30" s="244"/>
      <c r="AC30" s="244"/>
      <c r="AD30" s="244"/>
      <c r="AE30" s="244"/>
      <c r="AF30" s="244"/>
      <c r="AG30" s="244"/>
      <c r="AH30" s="244"/>
      <c r="AI30" s="244"/>
      <c r="AJ30" s="244"/>
      <c r="AK30" s="244"/>
      <c r="AL30" s="244"/>
      <c r="AM30" s="244"/>
      <c r="AN30" s="139"/>
      <c r="AO30" s="139"/>
      <c r="AP30" s="140"/>
      <c r="AQ30" s="141"/>
      <c r="AR30" s="142"/>
    </row>
    <row r="31" spans="1:44" s="74" customFormat="1" ht="38.25" customHeight="1" thickBot="1" x14ac:dyDescent="0.45">
      <c r="A31" s="71"/>
      <c r="B31" s="71"/>
      <c r="C31" s="71"/>
      <c r="D31" s="71"/>
      <c r="E31" s="7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82"/>
      <c r="Q31" s="131"/>
      <c r="R31" s="131"/>
      <c r="S31" s="131"/>
      <c r="T31" s="131"/>
      <c r="U31" s="131"/>
      <c r="V31" s="131"/>
      <c r="W31" s="82"/>
      <c r="X31" s="82"/>
      <c r="Y31" s="129">
        <v>20</v>
      </c>
      <c r="Z31" s="160"/>
      <c r="AA31" s="274" t="s">
        <v>109</v>
      </c>
      <c r="AB31" s="274"/>
      <c r="AC31" s="274"/>
      <c r="AD31" s="274"/>
      <c r="AE31" s="274"/>
      <c r="AF31" s="274"/>
      <c r="AG31" s="274"/>
      <c r="AH31" s="274"/>
      <c r="AI31" s="274"/>
      <c r="AJ31" s="274"/>
      <c r="AK31" s="274"/>
      <c r="AL31" s="274"/>
      <c r="AM31" s="274"/>
      <c r="AN31" s="161"/>
      <c r="AO31" s="161"/>
      <c r="AP31" s="162"/>
      <c r="AQ31" s="163"/>
      <c r="AR31" s="192">
        <f>AP31</f>
        <v>0</v>
      </c>
    </row>
    <row r="32" spans="1:44" s="74" customFormat="1" ht="36" customHeight="1" thickBot="1" x14ac:dyDescent="0.45">
      <c r="A32" s="71"/>
      <c r="B32" s="71"/>
      <c r="C32" s="71"/>
      <c r="D32" s="71"/>
      <c r="E32" s="7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82"/>
      <c r="Q32" s="131"/>
      <c r="R32" s="131"/>
      <c r="S32" s="131"/>
      <c r="T32" s="132"/>
      <c r="U32" s="131"/>
      <c r="V32" s="131"/>
      <c r="W32" s="82"/>
      <c r="X32" s="82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64"/>
      <c r="AO32" s="164"/>
      <c r="AP32" s="191"/>
      <c r="AQ32" s="190"/>
      <c r="AR32" s="189"/>
    </row>
    <row r="33" spans="1:45" s="3" customFormat="1" ht="24.75" customHeight="1" x14ac:dyDescent="0.45">
      <c r="A33" s="7"/>
      <c r="B33" s="11"/>
      <c r="C33" s="11"/>
      <c r="D33" s="11"/>
      <c r="E33" s="30"/>
      <c r="F33" s="30"/>
      <c r="G33" s="30"/>
      <c r="H33" s="30"/>
      <c r="I33" s="12"/>
      <c r="J33" s="12"/>
      <c r="K33" s="12"/>
      <c r="L33" s="12"/>
      <c r="M33" s="11"/>
      <c r="N33" s="199" t="s">
        <v>65</v>
      </c>
      <c r="O33" s="199"/>
      <c r="P33" s="199"/>
      <c r="Q33" s="199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9"/>
      <c r="AH33" s="7"/>
      <c r="AI33" s="7"/>
      <c r="AJ33" s="7"/>
      <c r="AK33" s="7"/>
      <c r="AL33" s="7"/>
    </row>
    <row r="34" spans="1:45" s="3" customFormat="1" ht="28.5" customHeight="1" x14ac:dyDescent="0.45">
      <c r="A34" s="7"/>
      <c r="B34" s="11"/>
      <c r="C34" s="11"/>
      <c r="D34" s="11"/>
      <c r="E34" s="30"/>
      <c r="F34" s="30"/>
      <c r="G34" s="30"/>
      <c r="H34" s="30"/>
      <c r="I34" s="12"/>
      <c r="J34" s="12"/>
      <c r="K34" s="12"/>
      <c r="L34" s="12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71"/>
      <c r="AG34" s="9"/>
      <c r="AH34" s="7"/>
      <c r="AI34" s="7"/>
      <c r="AJ34" s="7"/>
      <c r="AK34" s="7"/>
      <c r="AL34" s="7"/>
    </row>
    <row r="35" spans="1:45" s="3" customFormat="1" ht="22.5" customHeight="1" x14ac:dyDescent="0.45">
      <c r="A35" s="7"/>
      <c r="B35" s="7"/>
      <c r="C35" s="7"/>
      <c r="D35" s="7"/>
      <c r="E35" s="29"/>
      <c r="F35" s="29"/>
      <c r="G35" s="29"/>
      <c r="H35" s="29"/>
      <c r="I35" s="8">
        <v>17697</v>
      </c>
      <c r="J35" s="8"/>
      <c r="K35" s="8"/>
      <c r="L35" s="8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45" s="3" customFormat="1" ht="1.5" hidden="1" customHeight="1" x14ac:dyDescent="0.45">
      <c r="A36" s="7"/>
      <c r="B36" s="7"/>
      <c r="C36" s="7"/>
      <c r="D36" s="7"/>
      <c r="E36" s="29"/>
      <c r="F36" s="29"/>
      <c r="G36" s="29"/>
      <c r="H36" s="29"/>
      <c r="I36" s="8"/>
      <c r="J36" s="8"/>
      <c r="K36" s="8"/>
      <c r="L36" s="8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45" s="3" customFormat="1" ht="34.5" hidden="1" customHeight="1" x14ac:dyDescent="0.45">
      <c r="A37" s="7"/>
      <c r="B37" s="7"/>
      <c r="C37" s="7"/>
      <c r="D37" s="7"/>
      <c r="E37" s="29"/>
      <c r="F37" s="29"/>
      <c r="G37" s="29"/>
      <c r="H37" s="29"/>
      <c r="I37" s="8"/>
      <c r="J37" s="8"/>
      <c r="K37" s="8"/>
      <c r="L37" s="8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</row>
    <row r="38" spans="1:45" s="3" customFormat="1" ht="34.5" hidden="1" customHeight="1" x14ac:dyDescent="0.45">
      <c r="A38" s="7"/>
      <c r="B38" s="7"/>
      <c r="C38" s="7"/>
      <c r="D38" s="7"/>
      <c r="E38" s="29"/>
      <c r="F38" s="29"/>
      <c r="G38" s="29"/>
      <c r="H38" s="29"/>
      <c r="I38" s="8"/>
      <c r="J38" s="8"/>
      <c r="K38" s="8"/>
      <c r="L38" s="8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45" s="3" customFormat="1" ht="32.25" hidden="1" customHeight="1" thickBot="1" x14ac:dyDescent="0.5">
      <c r="A39" s="7"/>
      <c r="B39" s="7"/>
      <c r="C39" s="7"/>
      <c r="D39" s="7"/>
      <c r="E39" s="29"/>
      <c r="F39" s="29"/>
      <c r="G39" s="29"/>
      <c r="H39" s="29"/>
      <c r="I39" s="8"/>
      <c r="J39" s="8"/>
      <c r="K39" s="8"/>
      <c r="L39" s="8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</row>
    <row r="40" spans="1:45" s="3" customFormat="1" ht="34.5" hidden="1" customHeight="1" x14ac:dyDescent="0.45">
      <c r="A40" s="7"/>
      <c r="B40" s="7"/>
      <c r="C40" s="7"/>
      <c r="D40" s="7"/>
      <c r="E40" s="29"/>
      <c r="F40" s="29"/>
      <c r="G40" s="29"/>
      <c r="H40" s="29"/>
      <c r="I40" s="8"/>
      <c r="J40" s="8"/>
      <c r="K40" s="8"/>
      <c r="L40" s="8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</row>
    <row r="41" spans="1:45" s="3" customFormat="1" ht="42.75" customHeight="1" x14ac:dyDescent="0.45">
      <c r="A41" s="245" t="s">
        <v>3</v>
      </c>
      <c r="B41" s="247" t="s">
        <v>4</v>
      </c>
      <c r="C41" s="247" t="s">
        <v>19</v>
      </c>
      <c r="D41" s="247" t="s">
        <v>20</v>
      </c>
      <c r="E41" s="232" t="s">
        <v>32</v>
      </c>
      <c r="F41" s="223" t="s">
        <v>5</v>
      </c>
      <c r="G41" s="223" t="s">
        <v>6</v>
      </c>
      <c r="H41" s="224" t="s">
        <v>16</v>
      </c>
      <c r="I41" s="248" t="s">
        <v>10</v>
      </c>
      <c r="J41" s="219" t="s">
        <v>60</v>
      </c>
      <c r="K41" s="226" t="s">
        <v>66</v>
      </c>
      <c r="L41" s="230" t="s">
        <v>67</v>
      </c>
      <c r="M41" s="284" t="s">
        <v>7</v>
      </c>
      <c r="N41" s="284"/>
      <c r="O41" s="284"/>
      <c r="P41" s="284" t="s">
        <v>18</v>
      </c>
      <c r="Q41" s="284"/>
      <c r="R41" s="284"/>
      <c r="S41" s="211" t="s">
        <v>41</v>
      </c>
      <c r="T41" s="215">
        <v>0.1</v>
      </c>
      <c r="U41" s="217" t="s">
        <v>50</v>
      </c>
      <c r="V41" s="218"/>
      <c r="W41" s="246" t="s">
        <v>43</v>
      </c>
      <c r="X41" s="246"/>
      <c r="Y41" s="278" t="s">
        <v>44</v>
      </c>
      <c r="Z41" s="279"/>
      <c r="AA41" s="280"/>
      <c r="AB41" s="275" t="s">
        <v>45</v>
      </c>
      <c r="AC41" s="285"/>
      <c r="AD41" s="285"/>
      <c r="AE41" s="285"/>
      <c r="AF41" s="281" t="s">
        <v>8</v>
      </c>
      <c r="AG41" s="282"/>
      <c r="AH41" s="282"/>
      <c r="AI41" s="282"/>
      <c r="AJ41" s="282"/>
      <c r="AK41" s="282"/>
      <c r="AL41" s="282"/>
      <c r="AM41" s="195" t="s">
        <v>17</v>
      </c>
      <c r="AN41" s="200"/>
      <c r="AO41" s="200"/>
      <c r="AP41" s="200"/>
      <c r="AQ41" s="200"/>
      <c r="AR41" s="200"/>
      <c r="AS41" s="200"/>
    </row>
    <row r="42" spans="1:45" s="3" customFormat="1" ht="171" customHeight="1" x14ac:dyDescent="0.45">
      <c r="A42" s="245"/>
      <c r="B42" s="247"/>
      <c r="C42" s="247"/>
      <c r="D42" s="247"/>
      <c r="E42" s="220"/>
      <c r="F42" s="223"/>
      <c r="G42" s="223"/>
      <c r="H42" s="225"/>
      <c r="I42" s="249"/>
      <c r="J42" s="220"/>
      <c r="K42" s="227"/>
      <c r="L42" s="231"/>
      <c r="M42" s="35" t="s">
        <v>13</v>
      </c>
      <c r="N42" s="35" t="s">
        <v>14</v>
      </c>
      <c r="O42" s="35" t="s">
        <v>15</v>
      </c>
      <c r="P42" s="35" t="s">
        <v>13</v>
      </c>
      <c r="Q42" s="35" t="s">
        <v>14</v>
      </c>
      <c r="R42" s="35" t="s">
        <v>15</v>
      </c>
      <c r="S42" s="212"/>
      <c r="T42" s="216"/>
      <c r="U42" s="57" t="s">
        <v>51</v>
      </c>
      <c r="V42" s="60" t="s">
        <v>52</v>
      </c>
      <c r="W42" s="57" t="s">
        <v>46</v>
      </c>
      <c r="X42" s="60" t="s">
        <v>47</v>
      </c>
      <c r="Y42" s="175" t="s">
        <v>198</v>
      </c>
      <c r="Z42" s="68" t="s">
        <v>48</v>
      </c>
      <c r="AA42" s="61" t="s">
        <v>49</v>
      </c>
      <c r="AB42" s="276"/>
      <c r="AC42" s="62" t="s">
        <v>61</v>
      </c>
      <c r="AD42" s="69">
        <v>0.4</v>
      </c>
      <c r="AE42" s="69">
        <v>0.5</v>
      </c>
      <c r="AF42" s="207" t="s">
        <v>62</v>
      </c>
      <c r="AG42" s="208"/>
      <c r="AH42" s="63" t="s">
        <v>22</v>
      </c>
      <c r="AI42" s="63" t="s">
        <v>21</v>
      </c>
      <c r="AJ42" s="63" t="s">
        <v>63</v>
      </c>
      <c r="AK42" s="63" t="s">
        <v>64</v>
      </c>
      <c r="AL42" s="36" t="s">
        <v>212</v>
      </c>
      <c r="AM42" s="196"/>
      <c r="AN42" s="200"/>
      <c r="AO42" s="200"/>
      <c r="AP42" s="200"/>
      <c r="AQ42" s="200"/>
      <c r="AR42" s="200"/>
      <c r="AS42" s="200"/>
    </row>
    <row r="43" spans="1:45" s="23" customFormat="1" ht="45.75" customHeight="1" x14ac:dyDescent="0.45">
      <c r="A43" s="22">
        <v>1</v>
      </c>
      <c r="B43" s="37" t="s">
        <v>130</v>
      </c>
      <c r="C43" s="38" t="s">
        <v>23</v>
      </c>
      <c r="D43" s="38" t="s">
        <v>211</v>
      </c>
      <c r="E43" s="39" t="s">
        <v>208</v>
      </c>
      <c r="F43" s="40" t="s">
        <v>42</v>
      </c>
      <c r="G43" s="41">
        <v>3.45</v>
      </c>
      <c r="H43" s="41" t="s">
        <v>131</v>
      </c>
      <c r="I43" s="58">
        <f t="shared" ref="I43:I55" si="0">17697*G43</f>
        <v>61054.65</v>
      </c>
      <c r="J43" s="58">
        <f t="shared" ref="J43:J54" si="1">I43*0.25</f>
        <v>15263.6625</v>
      </c>
      <c r="K43" s="58">
        <f t="shared" ref="K43:K54" si="2">(I43+J43)*0.5</f>
        <v>38159.15625</v>
      </c>
      <c r="L43" s="58">
        <f t="shared" ref="L43:L54" si="3">(I43+J43)*1.5</f>
        <v>114477.46875</v>
      </c>
      <c r="M43" s="37"/>
      <c r="N43" s="37">
        <v>5</v>
      </c>
      <c r="O43" s="37"/>
      <c r="P43" s="45">
        <f t="shared" ref="P43:P54" si="4">M43/18*L43</f>
        <v>0</v>
      </c>
      <c r="Q43" s="45">
        <f t="shared" ref="Q43:Q54" si="5">N43/18*L43</f>
        <v>31799.296875</v>
      </c>
      <c r="R43" s="45">
        <f>O43/18*L43</f>
        <v>0</v>
      </c>
      <c r="S43" s="45">
        <f t="shared" ref="S43:S54" si="6">P43+Q43+R43</f>
        <v>31799.296875</v>
      </c>
      <c r="T43" s="46">
        <f t="shared" ref="T43:T54" si="7">S43*0.1</f>
        <v>3179.9296875</v>
      </c>
      <c r="U43" s="37"/>
      <c r="V43" s="37"/>
      <c r="W43" s="37">
        <f t="shared" ref="W43:W54" si="8">M43+N43+O43</f>
        <v>5</v>
      </c>
      <c r="X43" s="58">
        <f t="shared" ref="X43:X54" si="9">L43*0.3/18*W43</f>
        <v>9539.7890625</v>
      </c>
      <c r="Y43" s="58"/>
      <c r="Z43" s="45"/>
      <c r="AA43" s="58">
        <f t="shared" ref="AA43:AA54" si="10">(L43*Z43/100)/18*Y43</f>
        <v>0</v>
      </c>
      <c r="AB43" s="58"/>
      <c r="AC43" s="37"/>
      <c r="AD43" s="47"/>
      <c r="AE43" s="47"/>
      <c r="AF43" s="37"/>
      <c r="AG43" s="37"/>
      <c r="AH43" s="37"/>
      <c r="AI43" s="37"/>
      <c r="AJ43" s="37"/>
      <c r="AK43" s="37"/>
      <c r="AL43" s="37"/>
      <c r="AM43" s="48">
        <f t="shared" ref="AM43:AM54" si="11">S43+T43+V43+X43+AA43+AB43+AD43+AE43+AF43+AG43+AH43+AI43+AJ43+AK43+AL43</f>
        <v>44519.015625</v>
      </c>
      <c r="AN43" s="165"/>
      <c r="AO43" s="166"/>
      <c r="AP43" s="166"/>
      <c r="AQ43" s="166"/>
      <c r="AR43" s="166"/>
      <c r="AS43" s="188"/>
    </row>
    <row r="44" spans="1:45" s="23" customFormat="1" ht="45.75" customHeight="1" x14ac:dyDescent="0.45">
      <c r="A44" s="22">
        <v>2</v>
      </c>
      <c r="B44" s="37" t="s">
        <v>120</v>
      </c>
      <c r="C44" s="38" t="s">
        <v>24</v>
      </c>
      <c r="D44" s="38" t="s">
        <v>12</v>
      </c>
      <c r="E44" s="39" t="s">
        <v>59</v>
      </c>
      <c r="F44" s="40" t="s">
        <v>33</v>
      </c>
      <c r="G44" s="41">
        <v>5.41</v>
      </c>
      <c r="H44" s="50" t="s">
        <v>119</v>
      </c>
      <c r="I44" s="58">
        <f t="shared" si="0"/>
        <v>95740.77</v>
      </c>
      <c r="J44" s="58">
        <f t="shared" si="1"/>
        <v>23935.192500000001</v>
      </c>
      <c r="K44" s="58">
        <f t="shared" si="2"/>
        <v>59837.981250000004</v>
      </c>
      <c r="L44" s="58">
        <f t="shared" si="3"/>
        <v>179513.94375000001</v>
      </c>
      <c r="M44" s="37"/>
      <c r="N44" s="37">
        <v>2</v>
      </c>
      <c r="O44" s="37"/>
      <c r="P44" s="45">
        <f t="shared" si="4"/>
        <v>0</v>
      </c>
      <c r="Q44" s="45">
        <f t="shared" si="5"/>
        <v>19945.993749999998</v>
      </c>
      <c r="R44" s="45">
        <f>O44/18*L44</f>
        <v>0</v>
      </c>
      <c r="S44" s="45">
        <f t="shared" si="6"/>
        <v>19945.993749999998</v>
      </c>
      <c r="T44" s="46">
        <f t="shared" si="7"/>
        <v>1994.5993749999998</v>
      </c>
      <c r="U44" s="37"/>
      <c r="V44" s="37"/>
      <c r="W44" s="37">
        <f t="shared" si="8"/>
        <v>2</v>
      </c>
      <c r="X44" s="58">
        <f t="shared" si="9"/>
        <v>5983.7981250000003</v>
      </c>
      <c r="Y44" s="58">
        <v>2</v>
      </c>
      <c r="Z44" s="45">
        <v>40</v>
      </c>
      <c r="AA44" s="58">
        <f t="shared" si="10"/>
        <v>7978.3975</v>
      </c>
      <c r="AB44" s="58"/>
      <c r="AC44" s="37"/>
      <c r="AD44" s="37"/>
      <c r="AE44" s="47"/>
      <c r="AF44" s="37"/>
      <c r="AG44" s="37"/>
      <c r="AH44" s="37"/>
      <c r="AI44" s="37"/>
      <c r="AJ44" s="37"/>
      <c r="AK44" s="37"/>
      <c r="AL44" s="37"/>
      <c r="AM44" s="48">
        <f t="shared" si="11"/>
        <v>35902.78875</v>
      </c>
      <c r="AN44" s="167"/>
      <c r="AO44" s="168"/>
      <c r="AP44" s="168"/>
      <c r="AQ44" s="168"/>
      <c r="AR44" s="168"/>
      <c r="AS44" s="187"/>
    </row>
    <row r="45" spans="1:45" s="25" customFormat="1" ht="45.75" customHeight="1" x14ac:dyDescent="0.45">
      <c r="A45" s="209">
        <v>3</v>
      </c>
      <c r="B45" s="288" t="s">
        <v>122</v>
      </c>
      <c r="C45" s="39" t="s">
        <v>29</v>
      </c>
      <c r="D45" s="39" t="s">
        <v>12</v>
      </c>
      <c r="E45" s="39" t="s">
        <v>210</v>
      </c>
      <c r="F45" s="41" t="s">
        <v>33</v>
      </c>
      <c r="G45" s="41">
        <v>5.41</v>
      </c>
      <c r="H45" s="50" t="s">
        <v>119</v>
      </c>
      <c r="I45" s="58">
        <f t="shared" si="0"/>
        <v>95740.77</v>
      </c>
      <c r="J45" s="58">
        <f t="shared" si="1"/>
        <v>23935.192500000001</v>
      </c>
      <c r="K45" s="58">
        <f t="shared" si="2"/>
        <v>59837.981250000004</v>
      </c>
      <c r="L45" s="58">
        <f t="shared" si="3"/>
        <v>179513.94375000001</v>
      </c>
      <c r="M45" s="44">
        <v>15</v>
      </c>
      <c r="N45" s="44"/>
      <c r="O45" s="67"/>
      <c r="P45" s="45">
        <f t="shared" si="4"/>
        <v>149594.953125</v>
      </c>
      <c r="Q45" s="45">
        <f t="shared" si="5"/>
        <v>0</v>
      </c>
      <c r="R45" s="45"/>
      <c r="S45" s="45">
        <f t="shared" si="6"/>
        <v>149594.953125</v>
      </c>
      <c r="T45" s="52">
        <f t="shared" si="7"/>
        <v>14959.495312500001</v>
      </c>
      <c r="U45" s="44"/>
      <c r="V45" s="44"/>
      <c r="W45" s="37">
        <f t="shared" si="8"/>
        <v>15</v>
      </c>
      <c r="X45" s="58">
        <f t="shared" si="9"/>
        <v>44878.485937500001</v>
      </c>
      <c r="Y45" s="58">
        <v>15</v>
      </c>
      <c r="Z45" s="51">
        <v>40</v>
      </c>
      <c r="AA45" s="58">
        <f t="shared" si="10"/>
        <v>59837.981249999997</v>
      </c>
      <c r="AB45" s="59"/>
      <c r="AC45" s="44"/>
      <c r="AD45" s="44"/>
      <c r="AE45" s="53"/>
      <c r="AF45" s="44"/>
      <c r="AG45" s="44"/>
      <c r="AH45" s="44"/>
      <c r="AI45" s="44"/>
      <c r="AJ45" s="44"/>
      <c r="AK45" s="44"/>
      <c r="AL45" s="44"/>
      <c r="AM45" s="48">
        <f t="shared" si="11"/>
        <v>269270.91562499997</v>
      </c>
      <c r="AN45" s="165"/>
      <c r="AO45" s="166"/>
      <c r="AP45" s="166"/>
      <c r="AQ45" s="166"/>
      <c r="AR45" s="166"/>
      <c r="AS45" s="188"/>
    </row>
    <row r="46" spans="1:45" s="23" customFormat="1" ht="45.75" customHeight="1" x14ac:dyDescent="0.45">
      <c r="A46" s="210"/>
      <c r="B46" s="289"/>
      <c r="C46" s="39" t="s">
        <v>24</v>
      </c>
      <c r="D46" s="39" t="s">
        <v>209</v>
      </c>
      <c r="E46" s="39" t="s">
        <v>208</v>
      </c>
      <c r="F46" s="41" t="s">
        <v>42</v>
      </c>
      <c r="G46" s="41">
        <v>3.41</v>
      </c>
      <c r="H46" s="50" t="s">
        <v>160</v>
      </c>
      <c r="I46" s="58">
        <f t="shared" si="0"/>
        <v>60346.770000000004</v>
      </c>
      <c r="J46" s="58">
        <f t="shared" si="1"/>
        <v>15086.692500000001</v>
      </c>
      <c r="K46" s="58">
        <f t="shared" si="2"/>
        <v>37716.731250000004</v>
      </c>
      <c r="L46" s="58">
        <f t="shared" si="3"/>
        <v>113150.19375000001</v>
      </c>
      <c r="M46" s="44"/>
      <c r="N46" s="44">
        <v>3</v>
      </c>
      <c r="O46" s="44"/>
      <c r="P46" s="45">
        <f t="shared" si="4"/>
        <v>0</v>
      </c>
      <c r="Q46" s="45">
        <f t="shared" si="5"/>
        <v>18858.365624999999</v>
      </c>
      <c r="R46" s="45">
        <f t="shared" ref="R46:R54" si="12">O46/18*L46</f>
        <v>0</v>
      </c>
      <c r="S46" s="45">
        <f t="shared" si="6"/>
        <v>18858.365624999999</v>
      </c>
      <c r="T46" s="52">
        <f t="shared" si="7"/>
        <v>1885.8365624999999</v>
      </c>
      <c r="U46" s="44"/>
      <c r="V46" s="44"/>
      <c r="W46" s="37">
        <f t="shared" si="8"/>
        <v>3</v>
      </c>
      <c r="X46" s="58">
        <f t="shared" si="9"/>
        <v>5657.5096874999999</v>
      </c>
      <c r="Y46" s="58"/>
      <c r="Z46" s="51"/>
      <c r="AA46" s="58">
        <f t="shared" si="10"/>
        <v>0</v>
      </c>
      <c r="AB46" s="59"/>
      <c r="AC46" s="44"/>
      <c r="AD46" s="44"/>
      <c r="AE46" s="53"/>
      <c r="AF46" s="44"/>
      <c r="AG46" s="44"/>
      <c r="AH46" s="44"/>
      <c r="AI46" s="44"/>
      <c r="AJ46" s="44"/>
      <c r="AK46" s="44"/>
      <c r="AL46" s="44"/>
      <c r="AM46" s="48">
        <f t="shared" si="11"/>
        <v>26401.711875000001</v>
      </c>
      <c r="AN46" s="167"/>
      <c r="AO46" s="168"/>
      <c r="AP46" s="168"/>
      <c r="AQ46" s="168"/>
      <c r="AR46" s="168"/>
      <c r="AS46" s="187"/>
    </row>
    <row r="47" spans="1:45" s="34" customFormat="1" ht="45.75" customHeight="1" x14ac:dyDescent="0.45">
      <c r="A47" s="27">
        <v>4</v>
      </c>
      <c r="B47" s="44" t="s">
        <v>135</v>
      </c>
      <c r="C47" s="39" t="s">
        <v>207</v>
      </c>
      <c r="D47" s="39" t="s">
        <v>12</v>
      </c>
      <c r="E47" s="39" t="s">
        <v>206</v>
      </c>
      <c r="F47" s="41" t="s">
        <v>34</v>
      </c>
      <c r="G47" s="41">
        <v>4.79</v>
      </c>
      <c r="H47" s="50" t="s">
        <v>205</v>
      </c>
      <c r="I47" s="58">
        <f t="shared" si="0"/>
        <v>84768.63</v>
      </c>
      <c r="J47" s="58">
        <f t="shared" si="1"/>
        <v>21192.157500000001</v>
      </c>
      <c r="K47" s="58">
        <f t="shared" si="2"/>
        <v>52980.393750000003</v>
      </c>
      <c r="L47" s="58">
        <f t="shared" si="3"/>
        <v>158941.18125000002</v>
      </c>
      <c r="M47" s="44"/>
      <c r="N47" s="44">
        <v>3</v>
      </c>
      <c r="O47" s="44"/>
      <c r="P47" s="45">
        <f t="shared" si="4"/>
        <v>0</v>
      </c>
      <c r="Q47" s="45">
        <f t="shared" si="5"/>
        <v>26490.196875000001</v>
      </c>
      <c r="R47" s="45">
        <f t="shared" si="12"/>
        <v>0</v>
      </c>
      <c r="S47" s="45">
        <f t="shared" si="6"/>
        <v>26490.196875000001</v>
      </c>
      <c r="T47" s="52">
        <f t="shared" si="7"/>
        <v>2649.0196875000001</v>
      </c>
      <c r="U47" s="44"/>
      <c r="V47" s="44"/>
      <c r="W47" s="37">
        <f t="shared" si="8"/>
        <v>3</v>
      </c>
      <c r="X47" s="58">
        <f t="shared" si="9"/>
        <v>7947.0590625000004</v>
      </c>
      <c r="Y47" s="58">
        <v>3</v>
      </c>
      <c r="Z47" s="51">
        <v>35</v>
      </c>
      <c r="AA47" s="58">
        <f t="shared" si="10"/>
        <v>9271.5689062500023</v>
      </c>
      <c r="AB47" s="59"/>
      <c r="AC47" s="44"/>
      <c r="AD47" s="44"/>
      <c r="AE47" s="53"/>
      <c r="AF47" s="44"/>
      <c r="AG47" s="44"/>
      <c r="AH47" s="44"/>
      <c r="AI47" s="44"/>
      <c r="AJ47" s="44"/>
      <c r="AK47" s="44"/>
      <c r="AL47" s="44"/>
      <c r="AM47" s="48">
        <f t="shared" si="11"/>
        <v>46357.844531250004</v>
      </c>
      <c r="AN47" s="165"/>
      <c r="AO47" s="166"/>
      <c r="AP47" s="166"/>
      <c r="AQ47" s="166"/>
      <c r="AR47" s="166"/>
      <c r="AS47" s="188"/>
    </row>
    <row r="48" spans="1:45" s="34" customFormat="1" ht="45.75" customHeight="1" x14ac:dyDescent="0.45">
      <c r="A48" s="27">
        <v>5</v>
      </c>
      <c r="B48" s="44" t="s">
        <v>138</v>
      </c>
      <c r="C48" s="39" t="s">
        <v>139</v>
      </c>
      <c r="D48" s="39" t="s">
        <v>12</v>
      </c>
      <c r="E48" s="39" t="s">
        <v>27</v>
      </c>
      <c r="F48" s="41" t="s">
        <v>35</v>
      </c>
      <c r="G48" s="41">
        <v>4.74</v>
      </c>
      <c r="H48" s="41" t="s">
        <v>134</v>
      </c>
      <c r="I48" s="58">
        <f t="shared" si="0"/>
        <v>83883.78</v>
      </c>
      <c r="J48" s="58">
        <f t="shared" si="1"/>
        <v>20970.945</v>
      </c>
      <c r="K48" s="58">
        <f t="shared" si="2"/>
        <v>52427.362500000003</v>
      </c>
      <c r="L48" s="58">
        <f t="shared" si="3"/>
        <v>157282.08750000002</v>
      </c>
      <c r="M48" s="44"/>
      <c r="N48" s="44">
        <v>2</v>
      </c>
      <c r="O48" s="44"/>
      <c r="P48" s="45">
        <f t="shared" si="4"/>
        <v>0</v>
      </c>
      <c r="Q48" s="45">
        <f t="shared" si="5"/>
        <v>17475.787500000002</v>
      </c>
      <c r="R48" s="45">
        <f t="shared" si="12"/>
        <v>0</v>
      </c>
      <c r="S48" s="45">
        <f t="shared" si="6"/>
        <v>17475.787500000002</v>
      </c>
      <c r="T48" s="52">
        <f t="shared" si="7"/>
        <v>1747.5787500000004</v>
      </c>
      <c r="U48" s="44"/>
      <c r="V48" s="44"/>
      <c r="W48" s="37">
        <f t="shared" si="8"/>
        <v>2</v>
      </c>
      <c r="X48" s="58">
        <f t="shared" si="9"/>
        <v>5242.7362500000008</v>
      </c>
      <c r="Y48" s="58"/>
      <c r="Z48" s="51"/>
      <c r="AA48" s="58">
        <f t="shared" si="10"/>
        <v>0</v>
      </c>
      <c r="AB48" s="59"/>
      <c r="AC48" s="44"/>
      <c r="AD48" s="53"/>
      <c r="AE48" s="53"/>
      <c r="AF48" s="44"/>
      <c r="AG48" s="47"/>
      <c r="AH48" s="44"/>
      <c r="AI48" s="44"/>
      <c r="AJ48" s="44"/>
      <c r="AK48" s="44"/>
      <c r="AL48" s="44"/>
      <c r="AM48" s="48">
        <f t="shared" si="11"/>
        <v>24466.102500000005</v>
      </c>
      <c r="AN48" s="167"/>
      <c r="AO48" s="168"/>
      <c r="AP48" s="168"/>
      <c r="AQ48" s="168"/>
      <c r="AR48" s="168"/>
      <c r="AS48" s="187"/>
    </row>
    <row r="49" spans="1:45" s="34" customFormat="1" ht="45.75" customHeight="1" x14ac:dyDescent="0.45">
      <c r="A49" s="27">
        <v>6</v>
      </c>
      <c r="B49" s="44" t="s">
        <v>161</v>
      </c>
      <c r="C49" s="39" t="s">
        <v>29</v>
      </c>
      <c r="D49" s="39" t="s">
        <v>12</v>
      </c>
      <c r="E49" s="39" t="s">
        <v>28</v>
      </c>
      <c r="F49" s="41" t="s">
        <v>36</v>
      </c>
      <c r="G49" s="41">
        <v>4.43</v>
      </c>
      <c r="H49" s="50" t="s">
        <v>162</v>
      </c>
      <c r="I49" s="58">
        <f t="shared" si="0"/>
        <v>78397.709999999992</v>
      </c>
      <c r="J49" s="58">
        <f t="shared" si="1"/>
        <v>19599.427499999998</v>
      </c>
      <c r="K49" s="58">
        <f t="shared" si="2"/>
        <v>48998.568749999991</v>
      </c>
      <c r="L49" s="58">
        <f t="shared" si="3"/>
        <v>146995.70624999999</v>
      </c>
      <c r="M49" s="44">
        <v>12</v>
      </c>
      <c r="N49" s="44"/>
      <c r="O49" s="44"/>
      <c r="P49" s="45">
        <f t="shared" si="4"/>
        <v>97997.137499999983</v>
      </c>
      <c r="Q49" s="45">
        <f t="shared" si="5"/>
        <v>0</v>
      </c>
      <c r="R49" s="45">
        <f t="shared" si="12"/>
        <v>0</v>
      </c>
      <c r="S49" s="45">
        <f t="shared" si="6"/>
        <v>97997.137499999983</v>
      </c>
      <c r="T49" s="52">
        <f t="shared" si="7"/>
        <v>9799.713749999999</v>
      </c>
      <c r="U49" s="44"/>
      <c r="V49" s="44"/>
      <c r="W49" s="37">
        <f t="shared" si="8"/>
        <v>12</v>
      </c>
      <c r="X49" s="58">
        <f t="shared" si="9"/>
        <v>29399.141249999997</v>
      </c>
      <c r="Y49" s="58"/>
      <c r="Z49" s="51"/>
      <c r="AA49" s="58">
        <f t="shared" si="10"/>
        <v>0</v>
      </c>
      <c r="AB49" s="59"/>
      <c r="AC49" s="44"/>
      <c r="AD49" s="53"/>
      <c r="AE49" s="53"/>
      <c r="AF49" s="44"/>
      <c r="AG49" s="47"/>
      <c r="AH49" s="44"/>
      <c r="AI49" s="44"/>
      <c r="AJ49" s="44"/>
      <c r="AK49" s="44"/>
      <c r="AL49" s="44"/>
      <c r="AM49" s="48">
        <f t="shared" si="11"/>
        <v>137195.99249999996</v>
      </c>
      <c r="AN49" s="165"/>
      <c r="AO49" s="166"/>
      <c r="AP49" s="166"/>
      <c r="AQ49" s="166"/>
      <c r="AR49" s="166"/>
      <c r="AS49" s="188"/>
    </row>
    <row r="50" spans="1:45" s="34" customFormat="1" ht="45.75" customHeight="1" x14ac:dyDescent="0.45">
      <c r="A50" s="27">
        <v>7</v>
      </c>
      <c r="B50" s="44" t="s">
        <v>166</v>
      </c>
      <c r="C50" s="39" t="s">
        <v>29</v>
      </c>
      <c r="D50" s="39" t="s">
        <v>178</v>
      </c>
      <c r="E50" s="39" t="s">
        <v>57</v>
      </c>
      <c r="F50" s="41" t="s">
        <v>167</v>
      </c>
      <c r="G50" s="41">
        <v>4.04</v>
      </c>
      <c r="H50" s="50" t="s">
        <v>168</v>
      </c>
      <c r="I50" s="58">
        <f t="shared" si="0"/>
        <v>71495.88</v>
      </c>
      <c r="J50" s="58">
        <f t="shared" si="1"/>
        <v>17873.97</v>
      </c>
      <c r="K50" s="58">
        <f t="shared" si="2"/>
        <v>44684.925000000003</v>
      </c>
      <c r="L50" s="58">
        <f t="shared" si="3"/>
        <v>134054.77500000002</v>
      </c>
      <c r="M50" s="44">
        <v>25</v>
      </c>
      <c r="N50" s="44"/>
      <c r="O50" s="44"/>
      <c r="P50" s="45">
        <f t="shared" si="4"/>
        <v>186187.18750000003</v>
      </c>
      <c r="Q50" s="45">
        <f t="shared" si="5"/>
        <v>0</v>
      </c>
      <c r="R50" s="45">
        <f t="shared" si="12"/>
        <v>0</v>
      </c>
      <c r="S50" s="45">
        <f t="shared" si="6"/>
        <v>186187.18750000003</v>
      </c>
      <c r="T50" s="52">
        <f t="shared" si="7"/>
        <v>18618.718750000004</v>
      </c>
      <c r="U50" s="44"/>
      <c r="V50" s="44"/>
      <c r="W50" s="37">
        <f t="shared" si="8"/>
        <v>25</v>
      </c>
      <c r="X50" s="58">
        <f t="shared" si="9"/>
        <v>55856.15625</v>
      </c>
      <c r="Y50" s="58">
        <v>25</v>
      </c>
      <c r="Z50" s="51">
        <v>35</v>
      </c>
      <c r="AA50" s="58">
        <f t="shared" si="10"/>
        <v>65165.515625000015</v>
      </c>
      <c r="AB50" s="59"/>
      <c r="AC50" s="44"/>
      <c r="AD50" s="53"/>
      <c r="AE50" s="53"/>
      <c r="AF50" s="44"/>
      <c r="AG50" s="44"/>
      <c r="AH50" s="44"/>
      <c r="AI50" s="44"/>
      <c r="AJ50" s="44"/>
      <c r="AK50" s="44"/>
      <c r="AL50" s="44"/>
      <c r="AM50" s="48">
        <f t="shared" si="11"/>
        <v>325827.57812500006</v>
      </c>
      <c r="AN50" s="167"/>
      <c r="AO50" s="168"/>
      <c r="AP50" s="168"/>
      <c r="AQ50" s="168"/>
      <c r="AR50" s="168"/>
      <c r="AS50" s="187"/>
    </row>
    <row r="51" spans="1:45" s="34" customFormat="1" ht="45.75" customHeight="1" x14ac:dyDescent="0.45">
      <c r="A51" s="27">
        <v>8</v>
      </c>
      <c r="B51" s="44" t="s">
        <v>150</v>
      </c>
      <c r="C51" s="39" t="s">
        <v>29</v>
      </c>
      <c r="D51" s="39" t="s">
        <v>149</v>
      </c>
      <c r="E51" s="39" t="s">
        <v>55</v>
      </c>
      <c r="F51" s="41" t="s">
        <v>53</v>
      </c>
      <c r="G51" s="41">
        <v>3.91</v>
      </c>
      <c r="H51" s="50" t="s">
        <v>151</v>
      </c>
      <c r="I51" s="58">
        <f t="shared" si="0"/>
        <v>69195.27</v>
      </c>
      <c r="J51" s="58">
        <f t="shared" si="1"/>
        <v>17298.817500000001</v>
      </c>
      <c r="K51" s="58">
        <f t="shared" si="2"/>
        <v>43247.043750000004</v>
      </c>
      <c r="L51" s="58">
        <f t="shared" si="3"/>
        <v>129741.13125000001</v>
      </c>
      <c r="M51" s="44">
        <v>15</v>
      </c>
      <c r="N51" s="44"/>
      <c r="O51" s="44"/>
      <c r="P51" s="45">
        <f t="shared" si="4"/>
        <v>108117.60937500001</v>
      </c>
      <c r="Q51" s="45">
        <f t="shared" si="5"/>
        <v>0</v>
      </c>
      <c r="R51" s="45">
        <f t="shared" si="12"/>
        <v>0</v>
      </c>
      <c r="S51" s="45">
        <f t="shared" si="6"/>
        <v>108117.60937500001</v>
      </c>
      <c r="T51" s="52">
        <f t="shared" si="7"/>
        <v>10811.760937500003</v>
      </c>
      <c r="U51" s="44"/>
      <c r="V51" s="44"/>
      <c r="W51" s="37">
        <f t="shared" si="8"/>
        <v>15</v>
      </c>
      <c r="X51" s="58">
        <f t="shared" si="9"/>
        <v>32435.282812500001</v>
      </c>
      <c r="Y51" s="58">
        <v>15</v>
      </c>
      <c r="Z51" s="51">
        <v>30</v>
      </c>
      <c r="AA51" s="58">
        <f t="shared" si="10"/>
        <v>32435.282812500001</v>
      </c>
      <c r="AB51" s="59"/>
      <c r="AC51" s="44"/>
      <c r="AD51" s="44"/>
      <c r="AE51" s="53"/>
      <c r="AF51" s="44"/>
      <c r="AG51" s="47"/>
      <c r="AH51" s="44"/>
      <c r="AI51" s="44"/>
      <c r="AJ51" s="44"/>
      <c r="AK51" s="44"/>
      <c r="AL51" s="44"/>
      <c r="AM51" s="48">
        <f t="shared" si="11"/>
        <v>183799.93593750001</v>
      </c>
      <c r="AN51" s="165"/>
      <c r="AO51" s="166"/>
      <c r="AP51" s="166"/>
      <c r="AQ51" s="166"/>
      <c r="AR51" s="166"/>
      <c r="AS51" s="188"/>
    </row>
    <row r="52" spans="1:45" s="34" customFormat="1" ht="45.75" customHeight="1" x14ac:dyDescent="0.45">
      <c r="A52" s="27">
        <v>9</v>
      </c>
      <c r="B52" s="44" t="s">
        <v>173</v>
      </c>
      <c r="C52" s="39" t="s">
        <v>31</v>
      </c>
      <c r="D52" s="39" t="s">
        <v>149</v>
      </c>
      <c r="E52" s="39" t="s">
        <v>28</v>
      </c>
      <c r="F52" s="41" t="s">
        <v>42</v>
      </c>
      <c r="G52" s="41">
        <v>3.41</v>
      </c>
      <c r="H52" s="54" t="s">
        <v>204</v>
      </c>
      <c r="I52" s="58">
        <f t="shared" si="0"/>
        <v>60346.770000000004</v>
      </c>
      <c r="J52" s="58">
        <f t="shared" si="1"/>
        <v>15086.692500000001</v>
      </c>
      <c r="K52" s="58">
        <f t="shared" si="2"/>
        <v>37716.731250000004</v>
      </c>
      <c r="L52" s="58">
        <f t="shared" si="3"/>
        <v>113150.19375000001</v>
      </c>
      <c r="M52" s="44"/>
      <c r="N52" s="44">
        <v>5</v>
      </c>
      <c r="O52" s="44"/>
      <c r="P52" s="45">
        <f t="shared" si="4"/>
        <v>0</v>
      </c>
      <c r="Q52" s="45">
        <f t="shared" si="5"/>
        <v>31430.609375000004</v>
      </c>
      <c r="R52" s="45">
        <f t="shared" si="12"/>
        <v>0</v>
      </c>
      <c r="S52" s="45">
        <f t="shared" si="6"/>
        <v>31430.609375000004</v>
      </c>
      <c r="T52" s="52">
        <f t="shared" si="7"/>
        <v>3143.0609375000004</v>
      </c>
      <c r="U52" s="44"/>
      <c r="V52" s="44"/>
      <c r="W52" s="37">
        <f t="shared" si="8"/>
        <v>5</v>
      </c>
      <c r="X52" s="58">
        <f t="shared" si="9"/>
        <v>9429.1828125000011</v>
      </c>
      <c r="Y52" s="58"/>
      <c r="Z52" s="51"/>
      <c r="AA52" s="58">
        <f t="shared" si="10"/>
        <v>0</v>
      </c>
      <c r="AB52" s="59"/>
      <c r="AC52" s="44"/>
      <c r="AD52" s="44"/>
      <c r="AE52" s="53"/>
      <c r="AF52" s="44"/>
      <c r="AG52" s="47"/>
      <c r="AH52" s="44"/>
      <c r="AI52" s="44"/>
      <c r="AJ52" s="44"/>
      <c r="AK52" s="44"/>
      <c r="AL52" s="44"/>
      <c r="AM52" s="48">
        <f t="shared" si="11"/>
        <v>44002.853125000009</v>
      </c>
      <c r="AN52" s="167"/>
      <c r="AO52" s="168"/>
      <c r="AP52" s="168"/>
      <c r="AQ52" s="168"/>
      <c r="AR52" s="168"/>
      <c r="AS52" s="187"/>
    </row>
    <row r="53" spans="1:45" s="34" customFormat="1" ht="45.75" customHeight="1" x14ac:dyDescent="0.45">
      <c r="A53" s="27">
        <v>10</v>
      </c>
      <c r="B53" s="44" t="s">
        <v>152</v>
      </c>
      <c r="C53" s="39" t="s">
        <v>38</v>
      </c>
      <c r="D53" s="39" t="s">
        <v>149</v>
      </c>
      <c r="E53" s="39" t="s">
        <v>28</v>
      </c>
      <c r="F53" s="41" t="s">
        <v>42</v>
      </c>
      <c r="G53" s="41">
        <v>3.65</v>
      </c>
      <c r="H53" s="50" t="s">
        <v>154</v>
      </c>
      <c r="I53" s="59">
        <f t="shared" si="0"/>
        <v>64594.049999999996</v>
      </c>
      <c r="J53" s="58">
        <f t="shared" si="1"/>
        <v>16148.512499999999</v>
      </c>
      <c r="K53" s="58">
        <f t="shared" si="2"/>
        <v>40371.28125</v>
      </c>
      <c r="L53" s="58">
        <f t="shared" si="3"/>
        <v>121113.84375</v>
      </c>
      <c r="M53" s="44"/>
      <c r="N53" s="44">
        <v>1</v>
      </c>
      <c r="O53" s="44"/>
      <c r="P53" s="45">
        <f t="shared" si="4"/>
        <v>0</v>
      </c>
      <c r="Q53" s="45">
        <f t="shared" si="5"/>
        <v>6728.546875</v>
      </c>
      <c r="R53" s="45">
        <f t="shared" si="12"/>
        <v>0</v>
      </c>
      <c r="S53" s="45">
        <f t="shared" si="6"/>
        <v>6728.546875</v>
      </c>
      <c r="T53" s="52">
        <f t="shared" si="7"/>
        <v>672.85468750000007</v>
      </c>
      <c r="U53" s="44"/>
      <c r="V53" s="44"/>
      <c r="W53" s="37">
        <f t="shared" si="8"/>
        <v>1</v>
      </c>
      <c r="X53" s="58">
        <f t="shared" si="9"/>
        <v>2018.5640624999999</v>
      </c>
      <c r="Y53" s="58"/>
      <c r="Z53" s="51"/>
      <c r="AA53" s="58">
        <f t="shared" si="10"/>
        <v>0</v>
      </c>
      <c r="AB53" s="59"/>
      <c r="AC53" s="44"/>
      <c r="AD53" s="44"/>
      <c r="AE53" s="53"/>
      <c r="AF53" s="44"/>
      <c r="AG53" s="44"/>
      <c r="AH53" s="44"/>
      <c r="AI53" s="44"/>
      <c r="AJ53" s="44"/>
      <c r="AK53" s="44"/>
      <c r="AL53" s="44"/>
      <c r="AM53" s="48">
        <f t="shared" si="11"/>
        <v>9419.9656250000007</v>
      </c>
      <c r="AN53" s="165"/>
      <c r="AO53" s="166"/>
      <c r="AP53" s="166"/>
      <c r="AQ53" s="166"/>
      <c r="AR53" s="166"/>
      <c r="AS53" s="188"/>
    </row>
    <row r="54" spans="1:45" s="34" customFormat="1" ht="45.75" customHeight="1" x14ac:dyDescent="0.45">
      <c r="A54" s="27">
        <v>11</v>
      </c>
      <c r="B54" s="44" t="s">
        <v>177</v>
      </c>
      <c r="C54" s="39" t="s">
        <v>29</v>
      </c>
      <c r="D54" s="39" t="s">
        <v>149</v>
      </c>
      <c r="E54" s="39" t="s">
        <v>28</v>
      </c>
      <c r="F54" s="41" t="s">
        <v>42</v>
      </c>
      <c r="G54" s="41">
        <v>3.45</v>
      </c>
      <c r="H54" s="50" t="s">
        <v>156</v>
      </c>
      <c r="I54" s="59">
        <f t="shared" si="0"/>
        <v>61054.65</v>
      </c>
      <c r="J54" s="58">
        <f t="shared" si="1"/>
        <v>15263.6625</v>
      </c>
      <c r="K54" s="58">
        <f t="shared" si="2"/>
        <v>38159.15625</v>
      </c>
      <c r="L54" s="58">
        <f t="shared" si="3"/>
        <v>114477.46875</v>
      </c>
      <c r="M54" s="44">
        <v>13</v>
      </c>
      <c r="N54" s="44"/>
      <c r="O54" s="44"/>
      <c r="P54" s="45">
        <f t="shared" si="4"/>
        <v>82678.171875</v>
      </c>
      <c r="Q54" s="45">
        <f t="shared" si="5"/>
        <v>0</v>
      </c>
      <c r="R54" s="45">
        <f t="shared" si="12"/>
        <v>0</v>
      </c>
      <c r="S54" s="45">
        <f t="shared" si="6"/>
        <v>82678.171875</v>
      </c>
      <c r="T54" s="52">
        <f t="shared" si="7"/>
        <v>8267.8171875000007</v>
      </c>
      <c r="U54" s="44"/>
      <c r="V54" s="44"/>
      <c r="W54" s="37">
        <f t="shared" si="8"/>
        <v>13</v>
      </c>
      <c r="X54" s="58">
        <f t="shared" si="9"/>
        <v>24803.451562499999</v>
      </c>
      <c r="Y54" s="58"/>
      <c r="Z54" s="51"/>
      <c r="AA54" s="58">
        <f t="shared" si="10"/>
        <v>0</v>
      </c>
      <c r="AB54" s="59"/>
      <c r="AC54" s="44"/>
      <c r="AD54" s="53"/>
      <c r="AE54" s="53"/>
      <c r="AF54" s="44"/>
      <c r="AG54" s="47"/>
      <c r="AH54" s="44"/>
      <c r="AI54" s="44"/>
      <c r="AJ54" s="44"/>
      <c r="AK54" s="44"/>
      <c r="AL54" s="44"/>
      <c r="AM54" s="48">
        <f t="shared" si="11"/>
        <v>115749.44062499999</v>
      </c>
      <c r="AN54" s="167"/>
      <c r="AO54" s="168"/>
      <c r="AP54" s="168"/>
      <c r="AQ54" s="168"/>
      <c r="AR54" s="168"/>
      <c r="AS54" s="187"/>
    </row>
    <row r="55" spans="1:45" s="34" customFormat="1" ht="45.75" customHeight="1" x14ac:dyDescent="0.45">
      <c r="A55" s="22"/>
      <c r="B55" s="55" t="s">
        <v>9</v>
      </c>
      <c r="C55" s="37"/>
      <c r="D55" s="37"/>
      <c r="E55" s="44"/>
      <c r="F55" s="42"/>
      <c r="G55" s="42"/>
      <c r="H55" s="49"/>
      <c r="I55" s="64">
        <f t="shared" si="0"/>
        <v>0</v>
      </c>
      <c r="J55" s="64"/>
      <c r="K55" s="45">
        <f>SUM(K43:K54)</f>
        <v>554137.3125</v>
      </c>
      <c r="L55" s="47"/>
      <c r="M55" s="55">
        <f t="shared" ref="M55:Y55" si="13">SUM(M43:M54)</f>
        <v>80</v>
      </c>
      <c r="N55" s="55">
        <f t="shared" si="13"/>
        <v>21</v>
      </c>
      <c r="O55" s="55">
        <f t="shared" si="13"/>
        <v>0</v>
      </c>
      <c r="P55" s="56">
        <f t="shared" si="13"/>
        <v>624575.05937500007</v>
      </c>
      <c r="Q55" s="56">
        <f t="shared" si="13"/>
        <v>152728.796875</v>
      </c>
      <c r="R55" s="56">
        <f t="shared" si="13"/>
        <v>0</v>
      </c>
      <c r="S55" s="56">
        <f t="shared" si="13"/>
        <v>777303.85624999995</v>
      </c>
      <c r="T55" s="56">
        <f t="shared" si="13"/>
        <v>77730.38562500001</v>
      </c>
      <c r="U55" s="48">
        <f t="shared" si="13"/>
        <v>0</v>
      </c>
      <c r="V55" s="48">
        <f t="shared" si="13"/>
        <v>0</v>
      </c>
      <c r="W55" s="48">
        <f t="shared" si="13"/>
        <v>101</v>
      </c>
      <c r="X55" s="48">
        <f t="shared" si="13"/>
        <v>233191.15687499999</v>
      </c>
      <c r="Y55" s="48">
        <f t="shared" si="13"/>
        <v>60</v>
      </c>
      <c r="Z55" s="48"/>
      <c r="AA55" s="48">
        <f t="shared" ref="AA55:AM55" si="14">SUM(AA43:AA54)</f>
        <v>174688.74609375003</v>
      </c>
      <c r="AB55" s="48">
        <f t="shared" si="14"/>
        <v>0</v>
      </c>
      <c r="AC55" s="48">
        <f t="shared" si="14"/>
        <v>0</v>
      </c>
      <c r="AD55" s="48">
        <f t="shared" si="14"/>
        <v>0</v>
      </c>
      <c r="AE55" s="48">
        <f t="shared" si="14"/>
        <v>0</v>
      </c>
      <c r="AF55" s="48">
        <f t="shared" si="14"/>
        <v>0</v>
      </c>
      <c r="AG55" s="48">
        <f t="shared" si="14"/>
        <v>0</v>
      </c>
      <c r="AH55" s="48">
        <f t="shared" si="14"/>
        <v>0</v>
      </c>
      <c r="AI55" s="48">
        <f t="shared" si="14"/>
        <v>0</v>
      </c>
      <c r="AJ55" s="48">
        <f t="shared" si="14"/>
        <v>0</v>
      </c>
      <c r="AK55" s="48">
        <f t="shared" si="14"/>
        <v>0</v>
      </c>
      <c r="AL55" s="48">
        <f t="shared" si="14"/>
        <v>0</v>
      </c>
      <c r="AM55" s="48">
        <f t="shared" si="14"/>
        <v>1262914.1448437499</v>
      </c>
      <c r="AN55" s="167"/>
      <c r="AO55" s="168"/>
      <c r="AP55" s="168"/>
      <c r="AQ55" s="168"/>
      <c r="AR55" s="168"/>
      <c r="AS55" s="187"/>
    </row>
    <row r="56" spans="1:45" s="23" customFormat="1" ht="45.75" customHeight="1" x14ac:dyDescent="0.3">
      <c r="A56" s="16"/>
      <c r="B56" s="18" t="s">
        <v>11</v>
      </c>
      <c r="C56" s="19"/>
      <c r="D56" s="18" t="s">
        <v>183</v>
      </c>
      <c r="E56" s="31"/>
      <c r="F56" s="31"/>
      <c r="G56" s="31"/>
      <c r="H56" s="31"/>
      <c r="I56" s="20"/>
      <c r="J56" s="20"/>
      <c r="K56" s="20"/>
      <c r="L56" s="20"/>
      <c r="M56" s="21"/>
      <c r="N56" s="18"/>
      <c r="O56" s="18"/>
      <c r="P56" s="18"/>
      <c r="Q56" s="18"/>
      <c r="R56" s="18"/>
      <c r="S56" s="18"/>
      <c r="T56" s="18"/>
      <c r="U56" s="18" t="s">
        <v>68</v>
      </c>
      <c r="V56" s="18"/>
      <c r="W56" s="18"/>
      <c r="X56" s="18"/>
      <c r="Y56" s="18" t="s">
        <v>203</v>
      </c>
      <c r="Z56" s="18"/>
      <c r="AA56" s="18"/>
      <c r="AB56" s="26"/>
      <c r="AC56" s="26"/>
      <c r="AD56" s="18"/>
      <c r="AE56" s="17"/>
      <c r="AF56" s="17"/>
      <c r="AG56" s="18"/>
      <c r="AH56" s="18"/>
      <c r="AI56" s="18"/>
      <c r="AJ56" s="18"/>
      <c r="AK56" s="18"/>
    </row>
    <row r="57" spans="1:45" s="34" customFormat="1" ht="45.75" customHeight="1" x14ac:dyDescent="0.2">
      <c r="A57" s="7"/>
      <c r="B57" s="13"/>
      <c r="C57" s="13"/>
      <c r="D57" s="13"/>
      <c r="E57" s="32"/>
      <c r="F57" s="32"/>
      <c r="G57" s="32"/>
      <c r="H57" s="32"/>
      <c r="I57" s="14"/>
      <c r="J57" s="14"/>
      <c r="K57" s="14"/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5"/>
      <c r="AC57" s="15"/>
      <c r="AD57" s="15"/>
      <c r="AE57" s="10"/>
      <c r="AF57" s="10"/>
      <c r="AG57" s="13"/>
      <c r="AH57" s="13"/>
      <c r="AI57" s="13"/>
      <c r="AJ57" s="13"/>
      <c r="AK57" s="13"/>
    </row>
    <row r="58" spans="1:45" s="34" customFormat="1" ht="45.75" customHeight="1" x14ac:dyDescent="0.5">
      <c r="A58" s="4"/>
      <c r="B58" s="13"/>
      <c r="C58" s="4"/>
      <c r="D58" s="4"/>
      <c r="E58" s="33"/>
      <c r="F58" s="33"/>
      <c r="G58" s="33"/>
      <c r="H58" s="33"/>
      <c r="I58" s="5"/>
      <c r="J58" s="5"/>
      <c r="K58" s="5"/>
      <c r="L58" s="5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6"/>
      <c r="AF58" s="6"/>
      <c r="AG58" s="4"/>
      <c r="AH58" s="4"/>
      <c r="AI58" s="4"/>
      <c r="AJ58" s="4"/>
      <c r="AK58" s="4"/>
    </row>
    <row r="59" spans="1:45" s="34" customFormat="1" ht="45.75" customHeight="1" x14ac:dyDescent="0.5">
      <c r="A59" s="1"/>
      <c r="B59" s="4"/>
      <c r="C59" s="1"/>
      <c r="D59" s="1"/>
      <c r="E59" s="28"/>
      <c r="F59" s="28"/>
      <c r="G59" s="28"/>
      <c r="H59" s="28"/>
      <c r="I59" s="2"/>
      <c r="J59" s="2"/>
      <c r="K59" s="2"/>
      <c r="L59" s="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45" s="34" customFormat="1" ht="45.75" customHeight="1" x14ac:dyDescent="0.25">
      <c r="A60" s="1"/>
      <c r="B60" s="1"/>
      <c r="C60" s="1"/>
      <c r="D60" s="1"/>
      <c r="E60" s="28"/>
      <c r="F60" s="28"/>
      <c r="G60" s="28"/>
      <c r="H60" s="28"/>
      <c r="I60" s="2"/>
      <c r="J60" s="2"/>
      <c r="K60" s="2"/>
      <c r="L60" s="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45" s="34" customFormat="1" ht="37.5" customHeight="1" x14ac:dyDescent="0.25">
      <c r="A61" s="1"/>
      <c r="B61" s="1"/>
      <c r="C61" s="1"/>
      <c r="D61" s="1"/>
      <c r="E61" s="28"/>
      <c r="F61" s="28"/>
      <c r="G61" s="28"/>
      <c r="H61" s="28"/>
      <c r="I61" s="2"/>
      <c r="J61" s="2"/>
      <c r="K61" s="2"/>
      <c r="L61" s="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45" s="34" customFormat="1" ht="45.75" customHeight="1" x14ac:dyDescent="0.25">
      <c r="A62" s="1"/>
      <c r="B62" s="1"/>
      <c r="C62" s="1"/>
      <c r="D62" s="1"/>
      <c r="E62" s="28"/>
      <c r="F62" s="28"/>
      <c r="G62" s="28"/>
      <c r="H62" s="28"/>
      <c r="I62" s="2"/>
      <c r="J62" s="2"/>
      <c r="K62" s="2"/>
      <c r="L62" s="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45" s="34" customFormat="1" ht="45.75" customHeight="1" x14ac:dyDescent="0.25">
      <c r="A63" s="1"/>
      <c r="B63" s="1"/>
      <c r="C63" s="1"/>
      <c r="D63" s="1"/>
      <c r="E63" s="28"/>
      <c r="F63" s="28"/>
      <c r="G63" s="28"/>
      <c r="H63" s="28"/>
      <c r="I63" s="2"/>
      <c r="J63" s="2"/>
      <c r="K63" s="2"/>
      <c r="L63" s="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45" s="23" customFormat="1" ht="45.75" customHeight="1" x14ac:dyDescent="0.25">
      <c r="A64" s="1"/>
      <c r="B64" s="1"/>
      <c r="C64" s="1"/>
      <c r="D64" s="1"/>
      <c r="E64" s="28"/>
      <c r="F64" s="28"/>
      <c r="G64" s="28"/>
      <c r="H64" s="28"/>
      <c r="I64" s="2"/>
      <c r="J64" s="2"/>
      <c r="K64" s="2"/>
      <c r="L64" s="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8" s="23" customFormat="1" ht="45.75" customHeight="1" x14ac:dyDescent="0.25">
      <c r="A65" s="1"/>
      <c r="B65" s="1"/>
      <c r="C65" s="1"/>
      <c r="D65" s="1"/>
      <c r="E65" s="28"/>
      <c r="F65" s="28"/>
      <c r="G65" s="28"/>
      <c r="H65" s="28"/>
      <c r="I65" s="2"/>
      <c r="J65" s="2"/>
      <c r="K65" s="2"/>
      <c r="L65" s="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8" s="23" customFormat="1" ht="45.75" customHeight="1" x14ac:dyDescent="0.25">
      <c r="A66" s="1"/>
      <c r="B66" s="1"/>
      <c r="C66" s="1"/>
      <c r="D66" s="1"/>
      <c r="E66" s="28"/>
      <c r="F66" s="28"/>
      <c r="G66" s="28"/>
      <c r="H66" s="28"/>
      <c r="I66" s="2"/>
      <c r="J66" s="2"/>
      <c r="K66" s="2"/>
      <c r="L66" s="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8" s="23" customFormat="1" ht="45.75" customHeight="1" x14ac:dyDescent="0.25">
      <c r="A67" s="1"/>
      <c r="B67" s="1"/>
      <c r="C67" s="1"/>
      <c r="D67" s="1"/>
      <c r="E67" s="28"/>
      <c r="F67" s="28"/>
      <c r="G67" s="28"/>
      <c r="H67" s="28"/>
      <c r="I67" s="2"/>
      <c r="J67" s="2"/>
      <c r="K67" s="2"/>
      <c r="L67" s="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8" s="23" customFormat="1" ht="45.75" customHeight="1" x14ac:dyDescent="0.25">
      <c r="A68" s="1"/>
      <c r="B68" s="1"/>
      <c r="C68" s="1"/>
      <c r="D68" s="1"/>
      <c r="E68" s="28"/>
      <c r="F68" s="28"/>
      <c r="G68" s="28"/>
      <c r="H68" s="28"/>
      <c r="I68" s="2"/>
      <c r="J68" s="2"/>
      <c r="K68" s="2"/>
      <c r="L68" s="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8" s="23" customFormat="1" ht="45.75" customHeight="1" x14ac:dyDescent="0.25">
      <c r="A69" s="1"/>
      <c r="B69" s="1"/>
      <c r="C69" s="1"/>
      <c r="D69" s="1"/>
      <c r="E69" s="28"/>
      <c r="F69" s="28"/>
      <c r="G69" s="28"/>
      <c r="H69" s="28"/>
      <c r="I69" s="2"/>
      <c r="J69" s="2"/>
      <c r="K69" s="2"/>
      <c r="L69" s="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8" s="23" customFormat="1" ht="45.75" customHeight="1" x14ac:dyDescent="0.25">
      <c r="A70" s="1"/>
      <c r="B70" s="1"/>
      <c r="C70" s="1"/>
      <c r="D70" s="1"/>
      <c r="E70" s="28"/>
      <c r="F70" s="28"/>
      <c r="G70" s="28"/>
      <c r="H70" s="28"/>
      <c r="I70" s="2"/>
      <c r="J70" s="2"/>
      <c r="K70" s="2"/>
      <c r="L70" s="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8" s="23" customFormat="1" ht="45.75" customHeight="1" x14ac:dyDescent="0.25">
      <c r="A71" s="1"/>
      <c r="B71" s="1"/>
      <c r="C71" s="1"/>
      <c r="D71" s="1"/>
      <c r="E71" s="28"/>
      <c r="F71" s="28"/>
      <c r="G71" s="28"/>
      <c r="H71" s="28"/>
      <c r="I71" s="2"/>
      <c r="J71" s="2"/>
      <c r="K71" s="2"/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8" s="23" customFormat="1" ht="45.75" customHeight="1" x14ac:dyDescent="0.25">
      <c r="A72" s="1"/>
      <c r="B72" s="1"/>
      <c r="C72" s="1"/>
      <c r="D72" s="1"/>
      <c r="E72" s="28"/>
      <c r="F72" s="28"/>
      <c r="G72" s="28"/>
      <c r="H72" s="28"/>
      <c r="I72" s="2"/>
      <c r="J72" s="2"/>
      <c r="K72" s="2"/>
      <c r="L72" s="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8" s="23" customFormat="1" ht="45.75" customHeight="1" x14ac:dyDescent="0.25">
      <c r="A73" s="1"/>
      <c r="B73" s="1"/>
      <c r="C73" s="1"/>
      <c r="D73" s="1"/>
      <c r="E73" s="28"/>
      <c r="F73" s="28"/>
      <c r="G73" s="28"/>
      <c r="H73" s="28"/>
      <c r="I73" s="2"/>
      <c r="J73" s="2"/>
      <c r="K73" s="2"/>
      <c r="L73" s="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8" s="23" customFormat="1" ht="19.5" customHeight="1" x14ac:dyDescent="0.25">
      <c r="A74" s="1"/>
      <c r="B74" s="1"/>
      <c r="C74" s="1"/>
      <c r="D74" s="1"/>
      <c r="E74" s="28"/>
      <c r="F74" s="28"/>
      <c r="G74" s="28"/>
      <c r="H74" s="28"/>
      <c r="I74" s="2"/>
      <c r="J74" s="2"/>
      <c r="K74" s="2"/>
      <c r="L74" s="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8" s="17" customFormat="1" ht="36" customHeight="1" x14ac:dyDescent="0.25">
      <c r="A75" s="1"/>
      <c r="B75" s="1"/>
      <c r="C75" s="1"/>
      <c r="D75" s="1"/>
      <c r="E75" s="28"/>
      <c r="F75" s="28"/>
      <c r="G75" s="28"/>
      <c r="H75" s="28"/>
      <c r="I75" s="2"/>
      <c r="J75" s="2"/>
      <c r="K75" s="2"/>
      <c r="L75" s="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s="3" customFormat="1" ht="33.75" customHeight="1" x14ac:dyDescent="0.45">
      <c r="A76" s="1"/>
      <c r="B76" s="1"/>
      <c r="C76" s="1"/>
      <c r="D76" s="1"/>
      <c r="E76" s="28"/>
      <c r="F76" s="28"/>
      <c r="G76" s="28"/>
      <c r="H76" s="28"/>
      <c r="I76" s="2"/>
      <c r="J76" s="2"/>
      <c r="K76" s="2"/>
      <c r="L76" s="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s="3" customFormat="1" ht="34.5" hidden="1" x14ac:dyDescent="0.45">
      <c r="A77" s="1"/>
      <c r="B77" s="1"/>
      <c r="C77" s="1"/>
      <c r="D77" s="1"/>
      <c r="E77" s="28"/>
      <c r="F77" s="28"/>
      <c r="G77" s="28"/>
      <c r="H77" s="28"/>
      <c r="I77" s="2"/>
      <c r="J77" s="2"/>
      <c r="K77" s="2"/>
      <c r="L77" s="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</sheetData>
  <mergeCells count="72">
    <mergeCell ref="AA25:AM25"/>
    <mergeCell ref="AA14:AM14"/>
    <mergeCell ref="AA15:AM15"/>
    <mergeCell ref="AA16:AM16"/>
    <mergeCell ref="AA17:AM17"/>
    <mergeCell ref="AA18:AM18"/>
    <mergeCell ref="AA19:AM19"/>
    <mergeCell ref="AA23:AM23"/>
    <mergeCell ref="AA24:AM24"/>
    <mergeCell ref="AA22:AM22"/>
    <mergeCell ref="L41:L42"/>
    <mergeCell ref="M41:O41"/>
    <mergeCell ref="S41:S42"/>
    <mergeCell ref="T41:T42"/>
    <mergeCell ref="U41:V41"/>
    <mergeCell ref="AA2:AM2"/>
    <mergeCell ref="T3:X3"/>
    <mergeCell ref="AA3:AM3"/>
    <mergeCell ref="Q4:X4"/>
    <mergeCell ref="AA4:AM4"/>
    <mergeCell ref="J41:J42"/>
    <mergeCell ref="F41:F42"/>
    <mergeCell ref="G41:G42"/>
    <mergeCell ref="H41:H42"/>
    <mergeCell ref="K41:K42"/>
    <mergeCell ref="A45:A46"/>
    <mergeCell ref="B41:B42"/>
    <mergeCell ref="C41:C42"/>
    <mergeCell ref="D41:D42"/>
    <mergeCell ref="I41:I42"/>
    <mergeCell ref="A41:A42"/>
    <mergeCell ref="B45:B46"/>
    <mergeCell ref="E41:E42"/>
    <mergeCell ref="AQ6:AQ7"/>
    <mergeCell ref="AR6:AR7"/>
    <mergeCell ref="B5:F5"/>
    <mergeCell ref="G5:P5"/>
    <mergeCell ref="AA13:AM13"/>
    <mergeCell ref="AO6:AO7"/>
    <mergeCell ref="AP6:AP7"/>
    <mergeCell ref="AA11:AM11"/>
    <mergeCell ref="AA12:AM12"/>
    <mergeCell ref="AN6:AN7"/>
    <mergeCell ref="B7:F7"/>
    <mergeCell ref="G7:P7"/>
    <mergeCell ref="Q7:X7"/>
    <mergeCell ref="AA5:AM5"/>
    <mergeCell ref="Y6:Y7"/>
    <mergeCell ref="AA6:AM7"/>
    <mergeCell ref="AA8:AM8"/>
    <mergeCell ref="AA9:AM9"/>
    <mergeCell ref="AA10:AM10"/>
    <mergeCell ref="AA20:AM20"/>
    <mergeCell ref="AA21:AM21"/>
    <mergeCell ref="AA26:AM26"/>
    <mergeCell ref="AA27:AM27"/>
    <mergeCell ref="AA28:AM28"/>
    <mergeCell ref="AA29:AM29"/>
    <mergeCell ref="AA30:AM30"/>
    <mergeCell ref="N33:Q33"/>
    <mergeCell ref="AN41:AS42"/>
    <mergeCell ref="P41:R41"/>
    <mergeCell ref="Y41:AA41"/>
    <mergeCell ref="AA31:AM31"/>
    <mergeCell ref="AB41:AB42"/>
    <mergeCell ref="AM41:AM42"/>
    <mergeCell ref="Y32:AM32"/>
    <mergeCell ref="M34:AE34"/>
    <mergeCell ref="AC41:AE41"/>
    <mergeCell ref="AF42:AG42"/>
    <mergeCell ref="AF41:AL41"/>
    <mergeCell ref="W41:X41"/>
  </mergeCells>
  <pageMargins left="0.70866141732283472" right="0.70866141732283472" top="0.74803149606299213" bottom="0.74803149606299213" header="0.31496062992125984" footer="0.31496062992125984"/>
  <pageSetup paperSize="9" scale="35" firstPageNumber="0" fitToWidth="2" fitToHeight="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Тариф 01.01.2021г.</vt:lpstr>
      <vt:lpstr>Тариф 01.01.2021г. Деж </vt:lpstr>
      <vt:lpstr>'Тариф 01.01.2021г.'!Область_печати</vt:lpstr>
      <vt:lpstr>'Тариф 01.01.2021г. Деж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2021-02-03T07:28:02Z</cp:lastPrinted>
  <dcterms:created xsi:type="dcterms:W3CDTF">2014-03-18T18:18:42Z</dcterms:created>
  <dcterms:modified xsi:type="dcterms:W3CDTF">2021-03-01T04:07:04Z</dcterms:modified>
</cp:coreProperties>
</file>